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8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9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10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1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12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13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14.xml" ContentType="application/vnd.openxmlformats-officedocument.drawing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  <Override PartName="/xl/charts/colors28.xml" ContentType="application/vnd.ms-office.chartcolorstyle+xml"/>
  <Override PartName="/xl/charts/style28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colors30.xml" ContentType="application/vnd.ms-office.chartcolorstyle+xml"/>
  <Override PartName="/xl/charts/style30.xml" ContentType="application/vnd.ms-office.chartstyle+xml"/>
  <Override PartName="/xl/charts/colors31.xml" ContentType="application/vnd.ms-office.chartcolorstyle+xml"/>
  <Override PartName="/xl/charts/style31.xml" ContentType="application/vnd.ms-office.chartstyle+xml"/>
  <Override PartName="/xl/charts/colors32.xml" ContentType="application/vnd.ms-office.chartcolorstyle+xml"/>
  <Override PartName="/xl/charts/style32.xml" ContentType="application/vnd.ms-office.chartstyle+xml"/>
  <Override PartName="/xl/charts/colors33.xml" ContentType="application/vnd.ms-office.chartcolorstyle+xml"/>
  <Override PartName="/xl/charts/style33.xml" ContentType="application/vnd.ms-office.chartstyle+xml"/>
  <Override PartName="/xl/charts/colors34.xml" ContentType="application/vnd.ms-office.chartcolorstyle+xml"/>
  <Override PartName="/xl/charts/style34.xml" ContentType="application/vnd.ms-office.chartstyle+xml"/>
  <Override PartName="/xl/charts/colors35.xml" ContentType="application/vnd.ms-office.chartcolorstyle+xml"/>
  <Override PartName="/xl/charts/style35.xml" ContentType="application/vnd.ms-office.chartstyle+xml"/>
  <Override PartName="/xl/charts/colors36.xml" ContentType="application/vnd.ms-office.chartcolorstyle+xml"/>
  <Override PartName="/xl/charts/style36.xml" ContentType="application/vnd.ms-office.chartstyle+xml"/>
  <Override PartName="/xl/charts/colors37.xml" ContentType="application/vnd.ms-office.chartcolorstyle+xml"/>
  <Override PartName="/xl/charts/style37.xml" ContentType="application/vnd.ms-office.chartstyle+xml"/>
  <Override PartName="/xl/charts/colors38.xml" ContentType="application/vnd.ms-office.chartcolorstyle+xml"/>
  <Override PartName="/xl/charts/style38.xml" ContentType="application/vnd.ms-office.chartstyle+xml"/>
  <Override PartName="/xl/charts/colors39.xml" ContentType="application/vnd.ms-office.chartcolorstyle+xml"/>
  <Override PartName="/xl/charts/style39.xml" ContentType="application/vnd.ms-office.chartstyle+xml"/>
  <Override PartName="/xl/charts/colors40.xml" ContentType="application/vnd.ms-office.chartcolorstyle+xml"/>
  <Override PartName="/xl/charts/style40.xml" ContentType="application/vnd.ms-office.chartstyle+xml"/>
  <Override PartName="/xl/charts/colors41.xml" ContentType="application/vnd.ms-office.chartcolorstyle+xml"/>
  <Override PartName="/xl/charts/style41.xml" ContentType="application/vnd.ms-office.chartstyle+xml"/>
  <Override PartName="/xl/charts/colors42.xml" ContentType="application/vnd.ms-office.chartcolorstyle+xml"/>
  <Override PartName="/xl/charts/style42.xml" ContentType="application/vnd.ms-office.chartstyle+xml"/>
  <Override PartName="/xl/charts/colors43.xml" ContentType="application/vnd.ms-office.chartcolorstyle+xml"/>
  <Override PartName="/xl/charts/style43.xml" ContentType="application/vnd.ms-office.chartstyle+xml"/>
  <Override PartName="/xl/charts/colors44.xml" ContentType="application/vnd.ms-office.chartcolorstyle+xml"/>
  <Override PartName="/xl/charts/style44.xml" ContentType="application/vnd.ms-office.chartstyle+xml"/>
  <Override PartName="/xl/charts/colors45.xml" ContentType="application/vnd.ms-office.chartcolorstyle+xml"/>
  <Override PartName="/xl/charts/style45.xml" ContentType="application/vnd.ms-office.chartstyle+xml"/>
  <Override PartName="/xl/charts/colors46.xml" ContentType="application/vnd.ms-office.chartcolorstyle+xml"/>
  <Override PartName="/xl/charts/style46.xml" ContentType="application/vnd.ms-office.chartstyle+xml"/>
  <Override PartName="/xl/charts/colors47.xml" ContentType="application/vnd.ms-office.chartcolorstyle+xml"/>
  <Override PartName="/xl/charts/style47.xml" ContentType="application/vnd.ms-office.chartstyle+xml"/>
  <Override PartName="/xl/charts/colors48.xml" ContentType="application/vnd.ms-office.chartcolorstyle+xml"/>
  <Override PartName="/xl/charts/style48.xml" ContentType="application/vnd.ms-office.chartstyle+xml"/>
  <Override PartName="/xl/charts/colors49.xml" ContentType="application/vnd.ms-office.chartcolorstyle+xml"/>
  <Override PartName="/xl/charts/style49.xml" ContentType="application/vnd.ms-office.chartstyle+xml"/>
  <Override PartName="/xl/charts/colors50.xml" ContentType="application/vnd.ms-office.chartcolorstyle+xml"/>
  <Override PartName="/xl/charts/style50.xml" ContentType="application/vnd.ms-office.chartstyle+xml"/>
  <Override PartName="/xl/charts/colors51.xml" ContentType="application/vnd.ms-office.chartcolorstyle+xml"/>
  <Override PartName="/xl/charts/style51.xml" ContentType="application/vnd.ms-office.chartstyle+xml"/>
  <Override PartName="/xl/charts/colors52.xml" ContentType="application/vnd.ms-office.chartcolorstyle+xml"/>
  <Override PartName="/xl/charts/style52.xml" ContentType="application/vnd.ms-office.chartstyle+xml"/>
  <Override PartName="/xl/charts/colors53.xml" ContentType="application/vnd.ms-office.chartcolorstyle+xml"/>
  <Override PartName="/xl/charts/style53.xml" ContentType="application/vnd.ms-office.chartstyle+xml"/>
  <Override PartName="/xl/charts/colors54.xml" ContentType="application/vnd.ms-office.chartcolorstyle+xml"/>
  <Override PartName="/xl/charts/style54.xml" ContentType="application/vnd.ms-office.chartstyle+xml"/>
  <Override PartName="/xl/charts/colors55.xml" ContentType="application/vnd.ms-office.chartcolorstyle+xml"/>
  <Override PartName="/xl/charts/style55.xml" ContentType="application/vnd.ms-office.chartstyle+xml"/>
  <Override PartName="/xl/charts/colors56.xml" ContentType="application/vnd.ms-office.chartcolorstyle+xml"/>
  <Override PartName="/xl/charts/style56.xml" ContentType="application/vnd.ms-office.chartstyle+xml"/>
  <Override PartName="/xl/charts/colors57.xml" ContentType="application/vnd.ms-office.chartcolorstyle+xml"/>
  <Override PartName="/xl/charts/style57.xml" ContentType="application/vnd.ms-office.chartstyle+xml"/>
  <Override PartName="/xl/charts/colors58.xml" ContentType="application/vnd.ms-office.chartcolorstyle+xml"/>
  <Override PartName="/xl/charts/style58.xml" ContentType="application/vnd.ms-office.chartstyle+xml"/>
  <Override PartName="/xl/charts/colors59.xml" ContentType="application/vnd.ms-office.chartcolorstyle+xml"/>
  <Override PartName="/xl/charts/style59.xml" ContentType="application/vnd.ms-office.chartstyle+xml"/>
  <Override PartName="/xl/charts/colors60.xml" ContentType="application/vnd.ms-office.chartcolorstyle+xml"/>
  <Override PartName="/xl/charts/style60.xml" ContentType="application/vnd.ms-office.chartstyle+xml"/>
  <Override PartName="/xl/charts/colors61.xml" ContentType="application/vnd.ms-office.chartcolorstyle+xml"/>
  <Override PartName="/xl/charts/style61.xml" ContentType="application/vnd.ms-office.chartstyle+xml"/>
  <Override PartName="/xl/charts/colors62.xml" ContentType="application/vnd.ms-office.chartcolorstyle+xml"/>
  <Override PartName="/xl/charts/style62.xml" ContentType="application/vnd.ms-office.chartstyle+xml"/>
  <Override PartName="/xl/charts/colors63.xml" ContentType="application/vnd.ms-office.chartcolorstyle+xml"/>
  <Override PartName="/xl/charts/style63.xml" ContentType="application/vnd.ms-office.chartstyle+xml"/>
  <Override PartName="/xl/charts/colors64.xml" ContentType="application/vnd.ms-office.chartcolorstyle+xml"/>
  <Override PartName="/xl/charts/style64.xml" ContentType="application/vnd.ms-office.chartstyle+xml"/>
  <Override PartName="/xl/charts/colors65.xml" ContentType="application/vnd.ms-office.chartcolorstyle+xml"/>
  <Override PartName="/xl/charts/style65.xml" ContentType="application/vnd.ms-office.chartstyle+xml"/>
  <Override PartName="/xl/charts/colors66.xml" ContentType="application/vnd.ms-office.chartcolorstyle+xml"/>
  <Override PartName="/xl/charts/style66.xml" ContentType="application/vnd.ms-office.chartstyle+xml"/>
  <Override PartName="/xl/charts/colors67.xml" ContentType="application/vnd.ms-office.chartcolorstyle+xml"/>
  <Override PartName="/xl/charts/style67.xml" ContentType="application/vnd.ms-office.chartstyle+xml"/>
  <Override PartName="/xl/charts/colors68.xml" ContentType="application/vnd.ms-office.chartcolorstyle+xml"/>
  <Override PartName="/xl/charts/style68.xml" ContentType="application/vnd.ms-office.chartstyle+xml"/>
  <Override PartName="/xl/charts/colors69.xml" ContentType="application/vnd.ms-office.chartcolorstyle+xml"/>
  <Override PartName="/xl/charts/style69.xml" ContentType="application/vnd.ms-office.chartstyle+xml"/>
  <Override PartName="/xl/charts/colors70.xml" ContentType="application/vnd.ms-office.chartcolorstyle+xml"/>
  <Override PartName="/xl/charts/style7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 tabRatio="708" activeTab="11"/>
  </bookViews>
  <sheets>
    <sheet name="Model" sheetId="1" r:id="rId1"/>
    <sheet name="Data CHN" sheetId="7" r:id="rId2"/>
    <sheet name="Data KOR" sheetId="9" r:id="rId3"/>
    <sheet name="Data ITA" sheetId="4" r:id="rId4"/>
    <sheet name="Data ESP" sheetId="5" r:id="rId5"/>
    <sheet name="Data FRA" sheetId="12" r:id="rId6"/>
    <sheet name="Data GER" sheetId="3" r:id="rId7"/>
    <sheet name="Data AUT" sheetId="8" r:id="rId8"/>
    <sheet name="Data CH" sheetId="11" r:id="rId9"/>
    <sheet name="Data UK" sheetId="6" r:id="rId10"/>
    <sheet name="Data SWE" sheetId="10" r:id="rId11"/>
    <sheet name="data CZE" sheetId="18" r:id="rId12"/>
    <sheet name="Data USA" sheetId="15" r:id="rId13"/>
    <sheet name="Case Fatality Rates" sheetId="14" r:id="rId14"/>
    <sheet name="Country Statistics" sheetId="17" r:id="rId15"/>
    <sheet name="References" sheetId="16" r:id="rId16"/>
  </sheets>
  <externalReferences>
    <externalReference r:id="rId17"/>
  </externalReferences>
  <definedNames>
    <definedName name="solver_adj" localSheetId="0" hidden="1">Model!$R$6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Model!$R$7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6" i="18" l="1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99" i="10"/>
  <c r="I66" i="18"/>
  <c r="H66" i="18"/>
  <c r="L66" i="18" s="1"/>
  <c r="G66" i="18"/>
  <c r="K66" i="18" s="1"/>
  <c r="F66" i="18"/>
  <c r="J66" i="18" s="1"/>
  <c r="I65" i="18"/>
  <c r="H65" i="18"/>
  <c r="L65" i="18" s="1"/>
  <c r="G65" i="18"/>
  <c r="K65" i="18" s="1"/>
  <c r="F65" i="18"/>
  <c r="J65" i="18" s="1"/>
  <c r="I64" i="18"/>
  <c r="H64" i="18"/>
  <c r="L64" i="18" s="1"/>
  <c r="G64" i="18"/>
  <c r="K64" i="18" s="1"/>
  <c r="F64" i="18"/>
  <c r="J64" i="18" s="1"/>
  <c r="I63" i="18"/>
  <c r="H63" i="18"/>
  <c r="L63" i="18" s="1"/>
  <c r="G63" i="18"/>
  <c r="K63" i="18" s="1"/>
  <c r="F63" i="18"/>
  <c r="J63" i="18" s="1"/>
  <c r="I62" i="18"/>
  <c r="H62" i="18"/>
  <c r="L62" i="18" s="1"/>
  <c r="G62" i="18"/>
  <c r="K62" i="18" s="1"/>
  <c r="F62" i="18"/>
  <c r="J62" i="18" s="1"/>
  <c r="I61" i="18"/>
  <c r="H61" i="18"/>
  <c r="L61" i="18" s="1"/>
  <c r="G61" i="18"/>
  <c r="K61" i="18" s="1"/>
  <c r="F61" i="18"/>
  <c r="J61" i="18" s="1"/>
  <c r="I60" i="18"/>
  <c r="H60" i="18"/>
  <c r="L60" i="18" s="1"/>
  <c r="G60" i="18"/>
  <c r="K60" i="18" s="1"/>
  <c r="F60" i="18"/>
  <c r="J60" i="18" s="1"/>
  <c r="I59" i="18"/>
  <c r="H59" i="18"/>
  <c r="L59" i="18" s="1"/>
  <c r="G59" i="18"/>
  <c r="K59" i="18" s="1"/>
  <c r="F59" i="18"/>
  <c r="J59" i="18" s="1"/>
  <c r="I58" i="18"/>
  <c r="H58" i="18"/>
  <c r="L58" i="18" s="1"/>
  <c r="G58" i="18"/>
  <c r="K58" i="18" s="1"/>
  <c r="F58" i="18"/>
  <c r="J58" i="18" s="1"/>
  <c r="I57" i="18"/>
  <c r="H57" i="18"/>
  <c r="L57" i="18" s="1"/>
  <c r="G57" i="18"/>
  <c r="K57" i="18" s="1"/>
  <c r="F57" i="18"/>
  <c r="J57" i="18" s="1"/>
  <c r="I56" i="18"/>
  <c r="H56" i="18"/>
  <c r="L56" i="18" s="1"/>
  <c r="G56" i="18"/>
  <c r="K56" i="18" s="1"/>
  <c r="F56" i="18"/>
  <c r="J56" i="18" s="1"/>
  <c r="I55" i="18"/>
  <c r="H55" i="18"/>
  <c r="L55" i="18" s="1"/>
  <c r="G55" i="18"/>
  <c r="K55" i="18" s="1"/>
  <c r="F55" i="18"/>
  <c r="J55" i="18" s="1"/>
  <c r="I54" i="18"/>
  <c r="H54" i="18"/>
  <c r="L54" i="18" s="1"/>
  <c r="G54" i="18"/>
  <c r="K54" i="18" s="1"/>
  <c r="F54" i="18"/>
  <c r="J54" i="18" s="1"/>
  <c r="I53" i="18"/>
  <c r="H53" i="18"/>
  <c r="L53" i="18" s="1"/>
  <c r="G53" i="18"/>
  <c r="K53" i="18" s="1"/>
  <c r="F53" i="18"/>
  <c r="J53" i="18" s="1"/>
  <c r="I52" i="18"/>
  <c r="H52" i="18"/>
  <c r="L52" i="18" s="1"/>
  <c r="G52" i="18"/>
  <c r="K52" i="18" s="1"/>
  <c r="F52" i="18"/>
  <c r="J52" i="18" s="1"/>
  <c r="I51" i="18"/>
  <c r="H51" i="18"/>
  <c r="L51" i="18" s="1"/>
  <c r="G51" i="18"/>
  <c r="K51" i="18" s="1"/>
  <c r="F51" i="18"/>
  <c r="J51" i="18" s="1"/>
  <c r="I50" i="18"/>
  <c r="H50" i="18"/>
  <c r="L50" i="18" s="1"/>
  <c r="G50" i="18"/>
  <c r="K50" i="18" s="1"/>
  <c r="F50" i="18"/>
  <c r="J50" i="18" s="1"/>
  <c r="I49" i="18"/>
  <c r="H49" i="18"/>
  <c r="L49" i="18" s="1"/>
  <c r="G49" i="18"/>
  <c r="K49" i="18" s="1"/>
  <c r="F49" i="18"/>
  <c r="J49" i="18" s="1"/>
  <c r="I48" i="18"/>
  <c r="H48" i="18"/>
  <c r="L48" i="18" s="1"/>
  <c r="G48" i="18"/>
  <c r="K48" i="18" s="1"/>
  <c r="F48" i="18"/>
  <c r="J48" i="18" s="1"/>
  <c r="I47" i="18"/>
  <c r="H47" i="18"/>
  <c r="L47" i="18" s="1"/>
  <c r="G47" i="18"/>
  <c r="K47" i="18" s="1"/>
  <c r="F47" i="18"/>
  <c r="J47" i="18" s="1"/>
  <c r="M47" i="18" s="1"/>
  <c r="I46" i="18"/>
  <c r="H46" i="18"/>
  <c r="L46" i="18" s="1"/>
  <c r="G46" i="18"/>
  <c r="K46" i="18" s="1"/>
  <c r="F46" i="18"/>
  <c r="J46" i="18" s="1"/>
  <c r="M46" i="18" s="1"/>
  <c r="I45" i="18"/>
  <c r="H45" i="18"/>
  <c r="L45" i="18" s="1"/>
  <c r="G45" i="18"/>
  <c r="K45" i="18" s="1"/>
  <c r="F45" i="18"/>
  <c r="J45" i="18" s="1"/>
  <c r="I44" i="18"/>
  <c r="H44" i="18"/>
  <c r="L44" i="18" s="1"/>
  <c r="G44" i="18"/>
  <c r="K44" i="18" s="1"/>
  <c r="F44" i="18"/>
  <c r="J44" i="18" s="1"/>
  <c r="I43" i="18"/>
  <c r="H43" i="18"/>
  <c r="L43" i="18" s="1"/>
  <c r="G43" i="18"/>
  <c r="K43" i="18" s="1"/>
  <c r="F43" i="18"/>
  <c r="J43" i="18" s="1"/>
  <c r="M43" i="18" s="1"/>
  <c r="I42" i="18"/>
  <c r="H42" i="18"/>
  <c r="L42" i="18" s="1"/>
  <c r="G42" i="18"/>
  <c r="K42" i="18" s="1"/>
  <c r="F42" i="18"/>
  <c r="J42" i="18" s="1"/>
  <c r="I41" i="18"/>
  <c r="H41" i="18"/>
  <c r="L41" i="18" s="1"/>
  <c r="G41" i="18"/>
  <c r="K41" i="18" s="1"/>
  <c r="F41" i="18"/>
  <c r="J41" i="18" s="1"/>
  <c r="M41" i="18" s="1"/>
  <c r="I40" i="18"/>
  <c r="H40" i="18"/>
  <c r="L40" i="18" s="1"/>
  <c r="G40" i="18"/>
  <c r="K40" i="18" s="1"/>
  <c r="F40" i="18"/>
  <c r="J40" i="18" s="1"/>
  <c r="I39" i="18"/>
  <c r="H39" i="18"/>
  <c r="L39" i="18" s="1"/>
  <c r="G39" i="18"/>
  <c r="K39" i="18" s="1"/>
  <c r="F39" i="18"/>
  <c r="J39" i="18" s="1"/>
  <c r="I38" i="18"/>
  <c r="H38" i="18"/>
  <c r="L38" i="18" s="1"/>
  <c r="G38" i="18"/>
  <c r="K38" i="18" s="1"/>
  <c r="F38" i="18"/>
  <c r="J38" i="18" s="1"/>
  <c r="I37" i="18"/>
  <c r="H37" i="18"/>
  <c r="L37" i="18" s="1"/>
  <c r="G37" i="18"/>
  <c r="K37" i="18" s="1"/>
  <c r="F37" i="18"/>
  <c r="J37" i="18" s="1"/>
  <c r="I36" i="18"/>
  <c r="H36" i="18"/>
  <c r="L36" i="18" s="1"/>
  <c r="G36" i="18"/>
  <c r="K36" i="18" s="1"/>
  <c r="F36" i="18"/>
  <c r="J36" i="18" s="1"/>
  <c r="I35" i="18"/>
  <c r="H35" i="18"/>
  <c r="L35" i="18" s="1"/>
  <c r="G35" i="18"/>
  <c r="K35" i="18" s="1"/>
  <c r="F35" i="18"/>
  <c r="J35" i="18" s="1"/>
  <c r="I34" i="18"/>
  <c r="H34" i="18"/>
  <c r="L34" i="18" s="1"/>
  <c r="G34" i="18"/>
  <c r="K34" i="18" s="1"/>
  <c r="F34" i="18"/>
  <c r="J34" i="18" s="1"/>
  <c r="I33" i="18"/>
  <c r="H33" i="18"/>
  <c r="L33" i="18" s="1"/>
  <c r="G33" i="18"/>
  <c r="K33" i="18" s="1"/>
  <c r="F33" i="18"/>
  <c r="J33" i="18" s="1"/>
  <c r="I32" i="18"/>
  <c r="H32" i="18"/>
  <c r="G32" i="18"/>
  <c r="F32" i="18"/>
  <c r="I31" i="18"/>
  <c r="H31" i="18"/>
  <c r="G31" i="18"/>
  <c r="F31" i="18"/>
  <c r="I30" i="18"/>
  <c r="H30" i="18"/>
  <c r="G30" i="18"/>
  <c r="F30" i="18"/>
  <c r="I29" i="18"/>
  <c r="H29" i="18"/>
  <c r="G29" i="18"/>
  <c r="F29" i="18"/>
  <c r="I28" i="18"/>
  <c r="H28" i="18"/>
  <c r="G28" i="18"/>
  <c r="F28" i="18"/>
  <c r="I27" i="18"/>
  <c r="H27" i="18"/>
  <c r="G27" i="18"/>
  <c r="F27" i="18"/>
  <c r="I26" i="18"/>
  <c r="H26" i="18"/>
  <c r="G26" i="18"/>
  <c r="F26" i="18"/>
  <c r="I25" i="18"/>
  <c r="H25" i="18"/>
  <c r="G25" i="18"/>
  <c r="F25" i="18"/>
  <c r="I24" i="18"/>
  <c r="H24" i="18"/>
  <c r="G24" i="18"/>
  <c r="F24" i="18"/>
  <c r="I23" i="18"/>
  <c r="H23" i="18"/>
  <c r="G23" i="18"/>
  <c r="F23" i="18"/>
  <c r="I22" i="18"/>
  <c r="H22" i="18"/>
  <c r="G22" i="18"/>
  <c r="F22" i="18"/>
  <c r="I21" i="18"/>
  <c r="H21" i="18"/>
  <c r="G21" i="18"/>
  <c r="F21" i="18"/>
  <c r="I20" i="18"/>
  <c r="H20" i="18"/>
  <c r="G20" i="18"/>
  <c r="F20" i="18"/>
  <c r="I19" i="18"/>
  <c r="H19" i="18"/>
  <c r="G19" i="18"/>
  <c r="F19" i="18"/>
  <c r="I18" i="18"/>
  <c r="H18" i="18"/>
  <c r="G18" i="18"/>
  <c r="F18" i="18"/>
  <c r="I17" i="18"/>
  <c r="H17" i="18"/>
  <c r="G17" i="18"/>
  <c r="F17" i="18"/>
  <c r="I16" i="18"/>
  <c r="H16" i="18"/>
  <c r="G16" i="18"/>
  <c r="F16" i="18"/>
  <c r="I15" i="18"/>
  <c r="H15" i="18"/>
  <c r="G15" i="18"/>
  <c r="F15" i="18"/>
  <c r="I14" i="18"/>
  <c r="H14" i="18"/>
  <c r="G14" i="18"/>
  <c r="F14" i="18"/>
  <c r="I13" i="18"/>
  <c r="H13" i="18"/>
  <c r="G13" i="18"/>
  <c r="F13" i="18"/>
  <c r="I12" i="18"/>
  <c r="H12" i="18"/>
  <c r="G12" i="18"/>
  <c r="F12" i="18"/>
  <c r="I11" i="18"/>
  <c r="H11" i="18"/>
  <c r="G11" i="18"/>
  <c r="F11" i="18"/>
  <c r="I10" i="18"/>
  <c r="H10" i="18"/>
  <c r="G10" i="18"/>
  <c r="F10" i="18"/>
  <c r="I9" i="18"/>
  <c r="H9" i="18"/>
  <c r="G9" i="18"/>
  <c r="F9" i="18"/>
  <c r="I8" i="18"/>
  <c r="H8" i="18"/>
  <c r="G8" i="18"/>
  <c r="F8" i="18"/>
  <c r="I7" i="18"/>
  <c r="H7" i="18"/>
  <c r="G7" i="18"/>
  <c r="F7" i="18"/>
  <c r="I6" i="18"/>
  <c r="H6" i="18"/>
  <c r="G6" i="18"/>
  <c r="F6" i="18"/>
  <c r="I5" i="18"/>
  <c r="H5" i="18"/>
  <c r="G5" i="18"/>
  <c r="F5" i="18"/>
  <c r="I4" i="18"/>
  <c r="M48" i="18" l="1"/>
  <c r="M49" i="18"/>
  <c r="M50" i="18"/>
  <c r="M51" i="18"/>
  <c r="M52" i="18"/>
  <c r="M53" i="18"/>
  <c r="M54" i="18"/>
  <c r="M55" i="18"/>
  <c r="M56" i="18"/>
  <c r="M57" i="18"/>
  <c r="M58" i="18"/>
  <c r="M59" i="18"/>
  <c r="M61" i="18"/>
  <c r="M62" i="18"/>
  <c r="M63" i="18"/>
  <c r="M64" i="18"/>
  <c r="M65" i="18"/>
  <c r="M66" i="18"/>
  <c r="M99" i="15" l="1"/>
  <c r="L30" i="17"/>
  <c r="M2" i="15"/>
  <c r="K30" i="17"/>
  <c r="N2" i="10"/>
  <c r="N99" i="6"/>
  <c r="J30" i="17"/>
  <c r="N2" i="6"/>
  <c r="N99" i="11"/>
  <c r="I30" i="17"/>
  <c r="N2" i="11"/>
  <c r="N99" i="8"/>
  <c r="H30" i="17"/>
  <c r="N2" i="8"/>
  <c r="N99" i="3"/>
  <c r="G30" i="17"/>
  <c r="N2" i="3"/>
  <c r="N99" i="12"/>
  <c r="F30" i="17"/>
  <c r="N2" i="12"/>
  <c r="N99" i="5"/>
  <c r="E30" i="17"/>
  <c r="N2" i="5"/>
  <c r="N99" i="4"/>
  <c r="D30" i="17"/>
  <c r="N2" i="4"/>
  <c r="M99" i="9"/>
  <c r="C30" i="17"/>
  <c r="M2" i="9"/>
  <c r="G98" i="3"/>
  <c r="C98" i="3"/>
  <c r="G99" i="3"/>
  <c r="I97" i="3"/>
  <c r="K98" i="3"/>
  <c r="E99" i="15"/>
  <c r="F99" i="15"/>
  <c r="G99" i="15"/>
  <c r="H99" i="15"/>
  <c r="H98" i="15"/>
  <c r="I99" i="15"/>
  <c r="J99" i="15"/>
  <c r="K99" i="15"/>
  <c r="L99" i="15"/>
  <c r="F99" i="10"/>
  <c r="G99" i="10"/>
  <c r="H99" i="10"/>
  <c r="I99" i="10"/>
  <c r="I98" i="10"/>
  <c r="J99" i="10"/>
  <c r="K99" i="10"/>
  <c r="L99" i="10"/>
  <c r="M99" i="10"/>
  <c r="F99" i="6"/>
  <c r="G99" i="6"/>
  <c r="H99" i="6"/>
  <c r="I99" i="6"/>
  <c r="I98" i="6"/>
  <c r="J99" i="6"/>
  <c r="K99" i="6"/>
  <c r="L99" i="6"/>
  <c r="M99" i="6"/>
  <c r="F99" i="11"/>
  <c r="G99" i="11"/>
  <c r="H99" i="11"/>
  <c r="I99" i="11"/>
  <c r="I98" i="11"/>
  <c r="J99" i="11"/>
  <c r="K99" i="11"/>
  <c r="L99" i="11"/>
  <c r="M99" i="11"/>
  <c r="F99" i="8"/>
  <c r="G99" i="8"/>
  <c r="H99" i="8"/>
  <c r="I99" i="8"/>
  <c r="I98" i="8"/>
  <c r="J99" i="8"/>
  <c r="K99" i="8"/>
  <c r="L99" i="8"/>
  <c r="M99" i="8"/>
  <c r="F99" i="3"/>
  <c r="H99" i="3"/>
  <c r="I99" i="3"/>
  <c r="F99" i="12"/>
  <c r="I98" i="12"/>
  <c r="J99" i="12"/>
  <c r="G99" i="12"/>
  <c r="K99" i="12"/>
  <c r="H99" i="12"/>
  <c r="L99" i="12"/>
  <c r="M99" i="12"/>
  <c r="I99" i="12"/>
  <c r="F99" i="5"/>
  <c r="G99" i="5"/>
  <c r="H99" i="5"/>
  <c r="I99" i="5"/>
  <c r="I98" i="5"/>
  <c r="J99" i="5"/>
  <c r="K99" i="5"/>
  <c r="L99" i="5"/>
  <c r="M99" i="5"/>
  <c r="F99" i="4"/>
  <c r="G99" i="4"/>
  <c r="H99" i="4"/>
  <c r="I99" i="4"/>
  <c r="I98" i="4"/>
  <c r="J99" i="4"/>
  <c r="K99" i="4"/>
  <c r="L99" i="4"/>
  <c r="M99" i="4"/>
  <c r="E99" i="9"/>
  <c r="F99" i="9"/>
  <c r="G99" i="9"/>
  <c r="H99" i="9"/>
  <c r="H98" i="9"/>
  <c r="I99" i="9"/>
  <c r="J99" i="9"/>
  <c r="K99" i="9"/>
  <c r="L99" i="9"/>
  <c r="E98" i="15"/>
  <c r="F98" i="15"/>
  <c r="G98" i="15"/>
  <c r="H97" i="15"/>
  <c r="I98" i="15"/>
  <c r="J98" i="15"/>
  <c r="K98" i="15"/>
  <c r="L98" i="15"/>
  <c r="M98" i="15"/>
  <c r="F98" i="10"/>
  <c r="G98" i="10"/>
  <c r="H98" i="10"/>
  <c r="I97" i="10"/>
  <c r="J98" i="10"/>
  <c r="K98" i="10"/>
  <c r="L98" i="10"/>
  <c r="M98" i="10"/>
  <c r="N98" i="10"/>
  <c r="F98" i="6"/>
  <c r="G98" i="6"/>
  <c r="H98" i="6"/>
  <c r="I97" i="6"/>
  <c r="J98" i="6"/>
  <c r="K98" i="6"/>
  <c r="L98" i="6"/>
  <c r="M98" i="6"/>
  <c r="N98" i="6"/>
  <c r="F98" i="11"/>
  <c r="G98" i="11"/>
  <c r="H98" i="11"/>
  <c r="I97" i="11"/>
  <c r="J98" i="11"/>
  <c r="K98" i="11"/>
  <c r="L98" i="11"/>
  <c r="M98" i="11"/>
  <c r="N98" i="11"/>
  <c r="F98" i="8"/>
  <c r="G98" i="8"/>
  <c r="H98" i="8"/>
  <c r="I97" i="8"/>
  <c r="J98" i="8"/>
  <c r="K98" i="8"/>
  <c r="L98" i="8"/>
  <c r="M98" i="8"/>
  <c r="N98" i="8"/>
  <c r="F98" i="3"/>
  <c r="H98" i="3"/>
  <c r="I98" i="3"/>
  <c r="K99" i="3"/>
  <c r="J98" i="3"/>
  <c r="L98" i="3"/>
  <c r="N98" i="3"/>
  <c r="F98" i="12"/>
  <c r="I97" i="12"/>
  <c r="J98" i="12"/>
  <c r="G98" i="12"/>
  <c r="K98" i="12"/>
  <c r="H98" i="12"/>
  <c r="L98" i="12"/>
  <c r="M98" i="12"/>
  <c r="N98" i="12"/>
  <c r="F98" i="5"/>
  <c r="G98" i="5"/>
  <c r="H98" i="5"/>
  <c r="I97" i="5"/>
  <c r="J98" i="5"/>
  <c r="K98" i="5"/>
  <c r="L98" i="5"/>
  <c r="M98" i="5"/>
  <c r="N98" i="5"/>
  <c r="F98" i="4"/>
  <c r="G98" i="4"/>
  <c r="H98" i="4"/>
  <c r="I97" i="4"/>
  <c r="J98" i="4"/>
  <c r="K98" i="4"/>
  <c r="L98" i="4"/>
  <c r="M98" i="4"/>
  <c r="N98" i="4"/>
  <c r="E98" i="9"/>
  <c r="F98" i="9"/>
  <c r="G98" i="9"/>
  <c r="H97" i="9"/>
  <c r="I98" i="9"/>
  <c r="J98" i="9"/>
  <c r="K98" i="9"/>
  <c r="L98" i="9"/>
  <c r="M98" i="9"/>
  <c r="L99" i="3"/>
  <c r="J99" i="3"/>
  <c r="M99" i="3"/>
  <c r="M98" i="3"/>
  <c r="E97" i="15"/>
  <c r="F97" i="15"/>
  <c r="G97" i="15"/>
  <c r="H96" i="15"/>
  <c r="I97" i="15"/>
  <c r="J97" i="15"/>
  <c r="K97" i="15"/>
  <c r="L97" i="15"/>
  <c r="M97" i="15"/>
  <c r="F97" i="10"/>
  <c r="G97" i="10"/>
  <c r="H97" i="10"/>
  <c r="I96" i="10"/>
  <c r="J97" i="10"/>
  <c r="K97" i="10"/>
  <c r="L97" i="10"/>
  <c r="M97" i="10"/>
  <c r="N97" i="10"/>
  <c r="F97" i="6"/>
  <c r="G97" i="6"/>
  <c r="H97" i="6"/>
  <c r="I96" i="6"/>
  <c r="L97" i="6"/>
  <c r="J97" i="6"/>
  <c r="K97" i="6"/>
  <c r="M97" i="6"/>
  <c r="N97" i="6"/>
  <c r="F97" i="11"/>
  <c r="G97" i="11"/>
  <c r="H97" i="11"/>
  <c r="I96" i="11"/>
  <c r="J97" i="11"/>
  <c r="K97" i="11"/>
  <c r="L97" i="11"/>
  <c r="M97" i="11"/>
  <c r="N97" i="11"/>
  <c r="F97" i="8"/>
  <c r="G97" i="8"/>
  <c r="H97" i="8"/>
  <c r="I96" i="8"/>
  <c r="L97" i="8"/>
  <c r="J97" i="8"/>
  <c r="K97" i="8"/>
  <c r="M97" i="8"/>
  <c r="N97" i="8"/>
  <c r="F97" i="3"/>
  <c r="G97" i="3"/>
  <c r="H97" i="3"/>
  <c r="I96" i="3"/>
  <c r="J97" i="3"/>
  <c r="K97" i="3"/>
  <c r="L97" i="3"/>
  <c r="M97" i="3"/>
  <c r="N97" i="3"/>
  <c r="F97" i="12"/>
  <c r="G97" i="12"/>
  <c r="H97" i="12"/>
  <c r="I96" i="12"/>
  <c r="J97" i="12"/>
  <c r="K97" i="12"/>
  <c r="L97" i="12"/>
  <c r="M97" i="12"/>
  <c r="N97" i="12"/>
  <c r="F97" i="5"/>
  <c r="G97" i="5"/>
  <c r="I96" i="5"/>
  <c r="K97" i="5"/>
  <c r="J97" i="5"/>
  <c r="H97" i="5"/>
  <c r="L97" i="5"/>
  <c r="M97" i="5"/>
  <c r="N97" i="5"/>
  <c r="F97" i="4"/>
  <c r="G97" i="4"/>
  <c r="H97" i="4"/>
  <c r="I96" i="4"/>
  <c r="J97" i="4"/>
  <c r="K97" i="4"/>
  <c r="L97" i="4"/>
  <c r="M97" i="4"/>
  <c r="N97" i="4"/>
  <c r="E97" i="9"/>
  <c r="F97" i="9"/>
  <c r="G97" i="9"/>
  <c r="H96" i="9"/>
  <c r="I97" i="9"/>
  <c r="J97" i="9"/>
  <c r="K97" i="9"/>
  <c r="L97" i="9"/>
  <c r="M97" i="9"/>
  <c r="E96" i="9"/>
  <c r="F96" i="9"/>
  <c r="G96" i="9"/>
  <c r="H95" i="9"/>
  <c r="K96" i="9"/>
  <c r="I96" i="9"/>
  <c r="J96" i="9"/>
  <c r="L96" i="9"/>
  <c r="M96" i="9"/>
  <c r="F96" i="4"/>
  <c r="G96" i="4"/>
  <c r="H96" i="4"/>
  <c r="I95" i="4"/>
  <c r="L96" i="4"/>
  <c r="J96" i="4"/>
  <c r="K96" i="4"/>
  <c r="M96" i="4"/>
  <c r="N96" i="4"/>
  <c r="H96" i="5"/>
  <c r="G96" i="5"/>
  <c r="F96" i="5"/>
  <c r="I95" i="5"/>
  <c r="J96" i="5"/>
  <c r="K96" i="5"/>
  <c r="L96" i="5"/>
  <c r="N96" i="5"/>
  <c r="F96" i="12"/>
  <c r="G96" i="12"/>
  <c r="H96" i="12"/>
  <c r="I95" i="12"/>
  <c r="L96" i="12"/>
  <c r="J96" i="12"/>
  <c r="K96" i="12"/>
  <c r="N96" i="12"/>
  <c r="F96" i="3"/>
  <c r="G96" i="3"/>
  <c r="H96" i="3"/>
  <c r="I95" i="3"/>
  <c r="L96" i="3"/>
  <c r="J96" i="3"/>
  <c r="K96" i="3"/>
  <c r="M96" i="3"/>
  <c r="N96" i="3"/>
  <c r="F96" i="8"/>
  <c r="G96" i="8"/>
  <c r="H96" i="8"/>
  <c r="I95" i="8"/>
  <c r="L96" i="8"/>
  <c r="J96" i="8"/>
  <c r="K96" i="8"/>
  <c r="M96" i="8"/>
  <c r="N96" i="8"/>
  <c r="F96" i="11"/>
  <c r="G96" i="11"/>
  <c r="H96" i="11"/>
  <c r="I95" i="11"/>
  <c r="L96" i="11"/>
  <c r="J96" i="11"/>
  <c r="K96" i="11"/>
  <c r="M96" i="11"/>
  <c r="N96" i="11"/>
  <c r="F96" i="6"/>
  <c r="G96" i="6"/>
  <c r="H96" i="6"/>
  <c r="I95" i="6"/>
  <c r="J96" i="6"/>
  <c r="K96" i="6"/>
  <c r="L96" i="6"/>
  <c r="M96" i="6"/>
  <c r="N96" i="6"/>
  <c r="F96" i="10"/>
  <c r="G96" i="10"/>
  <c r="H96" i="10"/>
  <c r="I95" i="10"/>
  <c r="L96" i="10"/>
  <c r="J96" i="10"/>
  <c r="K96" i="10"/>
  <c r="M96" i="10"/>
  <c r="N96" i="10"/>
  <c r="E96" i="15"/>
  <c r="F96" i="15"/>
  <c r="G96" i="15"/>
  <c r="H95" i="15"/>
  <c r="K96" i="15"/>
  <c r="I96" i="15"/>
  <c r="J96" i="15"/>
  <c r="L96" i="15"/>
  <c r="M96" i="15"/>
  <c r="M96" i="5"/>
  <c r="M96" i="12"/>
  <c r="F94" i="12"/>
  <c r="B94" i="12"/>
  <c r="F95" i="12"/>
  <c r="E95" i="15"/>
  <c r="F95" i="15"/>
  <c r="G95" i="15"/>
  <c r="H94" i="15"/>
  <c r="I95" i="15"/>
  <c r="J95" i="15"/>
  <c r="K95" i="15"/>
  <c r="L95" i="15"/>
  <c r="M95" i="15"/>
  <c r="F95" i="10"/>
  <c r="G95" i="10"/>
  <c r="H95" i="10"/>
  <c r="I94" i="10"/>
  <c r="J95" i="10"/>
  <c r="K95" i="10"/>
  <c r="L95" i="10"/>
  <c r="M95" i="10"/>
  <c r="N95" i="10"/>
  <c r="F95" i="6"/>
  <c r="G95" i="6"/>
  <c r="H95" i="6"/>
  <c r="I94" i="6"/>
  <c r="J95" i="6"/>
  <c r="K95" i="6"/>
  <c r="L95" i="6"/>
  <c r="M95" i="6"/>
  <c r="N95" i="6"/>
  <c r="F95" i="11"/>
  <c r="G95" i="11"/>
  <c r="H95" i="11"/>
  <c r="I94" i="11"/>
  <c r="J95" i="11"/>
  <c r="K95" i="11"/>
  <c r="L95" i="11"/>
  <c r="M95" i="11"/>
  <c r="N95" i="11"/>
  <c r="F95" i="8"/>
  <c r="G95" i="8"/>
  <c r="H95" i="8"/>
  <c r="I94" i="8"/>
  <c r="J95" i="8"/>
  <c r="K95" i="8"/>
  <c r="L95" i="8"/>
  <c r="M95" i="8"/>
  <c r="N95" i="8"/>
  <c r="F95" i="3"/>
  <c r="G95" i="3"/>
  <c r="H95" i="3"/>
  <c r="I94" i="3"/>
  <c r="J95" i="3"/>
  <c r="K95" i="3"/>
  <c r="L95" i="3"/>
  <c r="M95" i="3"/>
  <c r="N95" i="3"/>
  <c r="G95" i="12"/>
  <c r="H95" i="12"/>
  <c r="N95" i="12"/>
  <c r="G94" i="5"/>
  <c r="C94" i="5"/>
  <c r="H94" i="5"/>
  <c r="D94" i="5"/>
  <c r="F94" i="5"/>
  <c r="B94" i="5"/>
  <c r="H95" i="5"/>
  <c r="G95" i="5"/>
  <c r="F95" i="5"/>
  <c r="N95" i="5"/>
  <c r="F95" i="4"/>
  <c r="G95" i="4"/>
  <c r="H95" i="4"/>
  <c r="I94" i="4"/>
  <c r="J95" i="4"/>
  <c r="K95" i="4"/>
  <c r="L95" i="4"/>
  <c r="M95" i="4"/>
  <c r="N95" i="4"/>
  <c r="E95" i="9"/>
  <c r="F95" i="9"/>
  <c r="G95" i="9"/>
  <c r="H94" i="9"/>
  <c r="I95" i="9"/>
  <c r="J95" i="9"/>
  <c r="K95" i="9"/>
  <c r="L95" i="9"/>
  <c r="M95" i="9"/>
  <c r="I94" i="5"/>
  <c r="K95" i="5"/>
  <c r="E94" i="15"/>
  <c r="F94" i="15"/>
  <c r="G94" i="15"/>
  <c r="H93" i="15"/>
  <c r="I94" i="15"/>
  <c r="J94" i="15"/>
  <c r="K94" i="15"/>
  <c r="L94" i="15"/>
  <c r="M94" i="15"/>
  <c r="F94" i="10"/>
  <c r="G94" i="10"/>
  <c r="H94" i="10"/>
  <c r="I93" i="10"/>
  <c r="J94" i="10"/>
  <c r="K94" i="10"/>
  <c r="L94" i="10"/>
  <c r="M94" i="10"/>
  <c r="N94" i="10"/>
  <c r="F94" i="6"/>
  <c r="G94" i="6"/>
  <c r="H94" i="6"/>
  <c r="I93" i="6"/>
  <c r="J94" i="6"/>
  <c r="K94" i="6"/>
  <c r="L94" i="6"/>
  <c r="M94" i="6"/>
  <c r="N94" i="6"/>
  <c r="H94" i="11"/>
  <c r="I93" i="11"/>
  <c r="L94" i="11"/>
  <c r="F94" i="11"/>
  <c r="G94" i="11"/>
  <c r="J94" i="11"/>
  <c r="K94" i="11"/>
  <c r="N94" i="11"/>
  <c r="F94" i="8"/>
  <c r="G94" i="8"/>
  <c r="H94" i="8"/>
  <c r="I93" i="8"/>
  <c r="J94" i="8"/>
  <c r="K94" i="8"/>
  <c r="L94" i="8"/>
  <c r="M94" i="8"/>
  <c r="N94" i="8"/>
  <c r="F94" i="3"/>
  <c r="G94" i="3"/>
  <c r="H94" i="3"/>
  <c r="I93" i="3"/>
  <c r="J94" i="3"/>
  <c r="K94" i="3"/>
  <c r="L94" i="3"/>
  <c r="M94" i="3"/>
  <c r="N94" i="3"/>
  <c r="G94" i="12"/>
  <c r="H94" i="12"/>
  <c r="I94" i="12"/>
  <c r="N94" i="12"/>
  <c r="I93" i="5"/>
  <c r="J94" i="5"/>
  <c r="K94" i="5"/>
  <c r="L94" i="5"/>
  <c r="N94" i="5"/>
  <c r="F94" i="4"/>
  <c r="G94" i="4"/>
  <c r="H94" i="4"/>
  <c r="I93" i="4"/>
  <c r="J94" i="4"/>
  <c r="K94" i="4"/>
  <c r="L94" i="4"/>
  <c r="M94" i="4"/>
  <c r="N94" i="4"/>
  <c r="E94" i="9"/>
  <c r="F94" i="9"/>
  <c r="G94" i="9"/>
  <c r="H93" i="9"/>
  <c r="I94" i="9"/>
  <c r="J94" i="9"/>
  <c r="K94" i="9"/>
  <c r="L94" i="9"/>
  <c r="M94" i="9"/>
  <c r="J95" i="12"/>
  <c r="K95" i="12"/>
  <c r="L95" i="12"/>
  <c r="L95" i="5"/>
  <c r="J95" i="5"/>
  <c r="M95" i="5"/>
  <c r="M94" i="5"/>
  <c r="M94" i="11"/>
  <c r="M95" i="12"/>
  <c r="F93" i="10"/>
  <c r="G93" i="10"/>
  <c r="H93" i="10"/>
  <c r="I92" i="10"/>
  <c r="L93" i="10"/>
  <c r="J93" i="10"/>
  <c r="K93" i="10"/>
  <c r="M93" i="10"/>
  <c r="N93" i="10"/>
  <c r="E93" i="15"/>
  <c r="F93" i="15"/>
  <c r="G93" i="15"/>
  <c r="H92" i="15"/>
  <c r="I93" i="15"/>
  <c r="J93" i="15"/>
  <c r="K93" i="15"/>
  <c r="L93" i="15"/>
  <c r="M93" i="15"/>
  <c r="F93" i="6"/>
  <c r="G93" i="6"/>
  <c r="H93" i="6"/>
  <c r="I92" i="6"/>
  <c r="J93" i="6"/>
  <c r="K93" i="6"/>
  <c r="L93" i="6"/>
  <c r="M93" i="6"/>
  <c r="N93" i="6"/>
  <c r="H92" i="11"/>
  <c r="D92" i="11"/>
  <c r="H93" i="11"/>
  <c r="F93" i="11"/>
  <c r="G93" i="11"/>
  <c r="N93" i="11"/>
  <c r="F93" i="8"/>
  <c r="G93" i="8"/>
  <c r="H93" i="8"/>
  <c r="I92" i="8"/>
  <c r="J93" i="8"/>
  <c r="K93" i="8"/>
  <c r="L93" i="8"/>
  <c r="M93" i="8"/>
  <c r="N93" i="8"/>
  <c r="F93" i="3"/>
  <c r="G93" i="3"/>
  <c r="H93" i="3"/>
  <c r="I92" i="3"/>
  <c r="J93" i="3"/>
  <c r="K93" i="3"/>
  <c r="L93" i="3"/>
  <c r="M93" i="3"/>
  <c r="N93" i="3"/>
  <c r="F93" i="12"/>
  <c r="G93" i="12"/>
  <c r="H93" i="12"/>
  <c r="I93" i="12"/>
  <c r="N93" i="12"/>
  <c r="F93" i="5"/>
  <c r="G93" i="5"/>
  <c r="H93" i="5"/>
  <c r="I92" i="5"/>
  <c r="J93" i="5"/>
  <c r="K93" i="5"/>
  <c r="L93" i="5"/>
  <c r="M93" i="5"/>
  <c r="N93" i="5"/>
  <c r="F93" i="4"/>
  <c r="G93" i="4"/>
  <c r="H93" i="4"/>
  <c r="I92" i="4"/>
  <c r="J93" i="4"/>
  <c r="K93" i="4"/>
  <c r="L93" i="4"/>
  <c r="M93" i="4"/>
  <c r="N93" i="4"/>
  <c r="E93" i="9"/>
  <c r="F93" i="9"/>
  <c r="G93" i="9"/>
  <c r="H92" i="9"/>
  <c r="I93" i="9"/>
  <c r="J93" i="9"/>
  <c r="K93" i="9"/>
  <c r="L93" i="9"/>
  <c r="M93" i="9"/>
  <c r="K94" i="12"/>
  <c r="L94" i="12"/>
  <c r="J94" i="12"/>
  <c r="E92" i="15"/>
  <c r="F92" i="15"/>
  <c r="G92" i="15"/>
  <c r="H91" i="15"/>
  <c r="I92" i="15"/>
  <c r="J92" i="15"/>
  <c r="K92" i="15"/>
  <c r="L92" i="15"/>
  <c r="M92" i="15"/>
  <c r="F92" i="10"/>
  <c r="G92" i="10"/>
  <c r="H92" i="10"/>
  <c r="I91" i="10"/>
  <c r="J92" i="10"/>
  <c r="K92" i="10"/>
  <c r="L92" i="10"/>
  <c r="M92" i="10"/>
  <c r="N92" i="10"/>
  <c r="F92" i="6"/>
  <c r="G92" i="6"/>
  <c r="H92" i="6"/>
  <c r="N92" i="6"/>
  <c r="F92" i="11"/>
  <c r="I91" i="11"/>
  <c r="J92" i="11"/>
  <c r="G92" i="11"/>
  <c r="I92" i="11"/>
  <c r="K92" i="11"/>
  <c r="L92" i="11"/>
  <c r="N92" i="11"/>
  <c r="F92" i="8"/>
  <c r="G92" i="8"/>
  <c r="H92" i="8"/>
  <c r="I91" i="8"/>
  <c r="J92" i="8"/>
  <c r="K92" i="8"/>
  <c r="L92" i="8"/>
  <c r="M92" i="8"/>
  <c r="N92" i="8"/>
  <c r="F92" i="3"/>
  <c r="G92" i="3"/>
  <c r="H92" i="3"/>
  <c r="I91" i="3"/>
  <c r="J92" i="3"/>
  <c r="K92" i="3"/>
  <c r="L92" i="3"/>
  <c r="M92" i="3"/>
  <c r="N92" i="3"/>
  <c r="F92" i="12"/>
  <c r="G92" i="12"/>
  <c r="H92" i="12"/>
  <c r="I92" i="12"/>
  <c r="N92" i="12"/>
  <c r="F92" i="5"/>
  <c r="G92" i="5"/>
  <c r="H92" i="5"/>
  <c r="N92" i="5"/>
  <c r="F92" i="4"/>
  <c r="G92" i="4"/>
  <c r="H92" i="4"/>
  <c r="I91" i="4"/>
  <c r="J92" i="4"/>
  <c r="K92" i="4"/>
  <c r="L92" i="4"/>
  <c r="M92" i="4"/>
  <c r="N92" i="4"/>
  <c r="E92" i="9"/>
  <c r="F92" i="9"/>
  <c r="G92" i="9"/>
  <c r="H91" i="9"/>
  <c r="I92" i="9"/>
  <c r="J92" i="9"/>
  <c r="K92" i="9"/>
  <c r="L92" i="9"/>
  <c r="M92" i="9"/>
  <c r="E91" i="15"/>
  <c r="F91" i="15"/>
  <c r="G91" i="15"/>
  <c r="H90" i="15"/>
  <c r="I91" i="15"/>
  <c r="J91" i="15"/>
  <c r="K91" i="15"/>
  <c r="L91" i="15"/>
  <c r="M91" i="15"/>
  <c r="F91" i="10"/>
  <c r="G91" i="10"/>
  <c r="H91" i="10"/>
  <c r="I90" i="10"/>
  <c r="J91" i="10"/>
  <c r="K91" i="10"/>
  <c r="L91" i="10"/>
  <c r="M91" i="10"/>
  <c r="N91" i="10"/>
  <c r="F91" i="6"/>
  <c r="G91" i="6"/>
  <c r="H91" i="6"/>
  <c r="I91" i="6"/>
  <c r="J92" i="6"/>
  <c r="N91" i="6"/>
  <c r="F91" i="11"/>
  <c r="G91" i="11"/>
  <c r="H91" i="11"/>
  <c r="I90" i="11"/>
  <c r="J91" i="11"/>
  <c r="K91" i="11"/>
  <c r="L91" i="11"/>
  <c r="M91" i="11"/>
  <c r="N91" i="11"/>
  <c r="F91" i="8"/>
  <c r="G91" i="8"/>
  <c r="H91" i="8"/>
  <c r="I90" i="8"/>
  <c r="J91" i="8"/>
  <c r="K91" i="8"/>
  <c r="L91" i="8"/>
  <c r="M91" i="8"/>
  <c r="N91" i="8"/>
  <c r="F91" i="3"/>
  <c r="G91" i="3"/>
  <c r="H91" i="3"/>
  <c r="I90" i="3"/>
  <c r="J91" i="3"/>
  <c r="K91" i="3"/>
  <c r="L91" i="3"/>
  <c r="M91" i="3"/>
  <c r="N91" i="3"/>
  <c r="F91" i="12"/>
  <c r="G91" i="12"/>
  <c r="H91" i="12"/>
  <c r="I91" i="12"/>
  <c r="K92" i="12"/>
  <c r="N91" i="12"/>
  <c r="F91" i="5"/>
  <c r="G91" i="5"/>
  <c r="H91" i="5"/>
  <c r="I91" i="5"/>
  <c r="K92" i="5"/>
  <c r="N91" i="5"/>
  <c r="F91" i="4"/>
  <c r="G91" i="4"/>
  <c r="I90" i="4"/>
  <c r="K91" i="4"/>
  <c r="H91" i="4"/>
  <c r="J91" i="4"/>
  <c r="L91" i="4"/>
  <c r="N91" i="4"/>
  <c r="E91" i="9"/>
  <c r="F91" i="9"/>
  <c r="G91" i="9"/>
  <c r="H90" i="9"/>
  <c r="I91" i="9"/>
  <c r="J91" i="9"/>
  <c r="K91" i="9"/>
  <c r="L91" i="9"/>
  <c r="M91" i="9"/>
  <c r="J92" i="12"/>
  <c r="L92" i="12"/>
  <c r="M92" i="12"/>
  <c r="L93" i="12"/>
  <c r="J93" i="12"/>
  <c r="K93" i="12"/>
  <c r="M94" i="12"/>
  <c r="J93" i="11"/>
  <c r="K93" i="11"/>
  <c r="L93" i="11"/>
  <c r="M92" i="11"/>
  <c r="L92" i="5"/>
  <c r="L92" i="6"/>
  <c r="K92" i="6"/>
  <c r="J92" i="5"/>
  <c r="M92" i="5"/>
  <c r="M91" i="4"/>
  <c r="E90" i="15"/>
  <c r="F90" i="15"/>
  <c r="G90" i="15"/>
  <c r="H89" i="15"/>
  <c r="I90" i="15"/>
  <c r="J90" i="15"/>
  <c r="K90" i="15"/>
  <c r="L90" i="15"/>
  <c r="M90" i="15"/>
  <c r="F90" i="10"/>
  <c r="G90" i="10"/>
  <c r="H90" i="10"/>
  <c r="I89" i="10"/>
  <c r="L90" i="10"/>
  <c r="J90" i="10"/>
  <c r="K90" i="10"/>
  <c r="M90" i="10"/>
  <c r="N90" i="10"/>
  <c r="F90" i="6"/>
  <c r="G90" i="6"/>
  <c r="H90" i="6"/>
  <c r="I90" i="6"/>
  <c r="N90" i="6"/>
  <c r="F90" i="11"/>
  <c r="G90" i="11"/>
  <c r="H90" i="11"/>
  <c r="I89" i="11"/>
  <c r="J90" i="11"/>
  <c r="K90" i="11"/>
  <c r="L90" i="11"/>
  <c r="M90" i="11"/>
  <c r="N90" i="11"/>
  <c r="F90" i="8"/>
  <c r="G90" i="8"/>
  <c r="H90" i="8"/>
  <c r="I89" i="8"/>
  <c r="J90" i="8"/>
  <c r="K90" i="8"/>
  <c r="L90" i="8"/>
  <c r="M90" i="8"/>
  <c r="N90" i="8"/>
  <c r="F90" i="3"/>
  <c r="G90" i="3"/>
  <c r="H90" i="3"/>
  <c r="I89" i="3"/>
  <c r="J90" i="3"/>
  <c r="K90" i="3"/>
  <c r="L90" i="3"/>
  <c r="M90" i="3"/>
  <c r="N90" i="3"/>
  <c r="F90" i="12"/>
  <c r="G90" i="12"/>
  <c r="H90" i="12"/>
  <c r="I90" i="12"/>
  <c r="N90" i="12"/>
  <c r="F90" i="5"/>
  <c r="G90" i="5"/>
  <c r="H90" i="5"/>
  <c r="I90" i="5"/>
  <c r="N90" i="5"/>
  <c r="F90" i="4"/>
  <c r="G90" i="4"/>
  <c r="H90" i="4"/>
  <c r="I89" i="4"/>
  <c r="J90" i="4"/>
  <c r="K90" i="4"/>
  <c r="L90" i="4"/>
  <c r="M90" i="4"/>
  <c r="N90" i="4"/>
  <c r="E90" i="9"/>
  <c r="F90" i="9"/>
  <c r="G90" i="9"/>
  <c r="H89" i="9"/>
  <c r="I90" i="9"/>
  <c r="J90" i="9"/>
  <c r="K90" i="9"/>
  <c r="L90" i="9"/>
  <c r="M90" i="9"/>
  <c r="E90" i="7"/>
  <c r="F90" i="7"/>
  <c r="G90" i="7"/>
  <c r="M93" i="12"/>
  <c r="J91" i="12"/>
  <c r="K91" i="12"/>
  <c r="L91" i="12"/>
  <c r="M93" i="11"/>
  <c r="M92" i="6"/>
  <c r="J91" i="6"/>
  <c r="L91" i="6"/>
  <c r="K91" i="6"/>
  <c r="K91" i="5"/>
  <c r="L91" i="5"/>
  <c r="J91" i="5"/>
  <c r="M91" i="5"/>
  <c r="E48" i="15"/>
  <c r="H47" i="15"/>
  <c r="I48" i="15"/>
  <c r="F48" i="15"/>
  <c r="J48" i="15"/>
  <c r="G48" i="15"/>
  <c r="K48" i="15"/>
  <c r="L48" i="15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E10" i="9"/>
  <c r="H9" i="9"/>
  <c r="I10" i="9"/>
  <c r="F10" i="9"/>
  <c r="J10" i="9"/>
  <c r="G10" i="9"/>
  <c r="K10" i="9"/>
  <c r="L10" i="9"/>
  <c r="E12" i="9"/>
  <c r="H11" i="9"/>
  <c r="I12" i="9"/>
  <c r="F12" i="9"/>
  <c r="J12" i="9"/>
  <c r="G12" i="9"/>
  <c r="K12" i="9"/>
  <c r="L12" i="9"/>
  <c r="E15" i="9"/>
  <c r="H14" i="9"/>
  <c r="I15" i="9"/>
  <c r="F15" i="9"/>
  <c r="J15" i="9"/>
  <c r="G15" i="9"/>
  <c r="K15" i="9"/>
  <c r="L15" i="9"/>
  <c r="E18" i="9"/>
  <c r="H17" i="9"/>
  <c r="I18" i="9"/>
  <c r="F18" i="9"/>
  <c r="J18" i="9"/>
  <c r="G18" i="9"/>
  <c r="K18" i="9"/>
  <c r="L18" i="9"/>
  <c r="E20" i="9"/>
  <c r="H19" i="9"/>
  <c r="I20" i="9"/>
  <c r="F20" i="9"/>
  <c r="J20" i="9"/>
  <c r="G20" i="9"/>
  <c r="K20" i="9"/>
  <c r="L20" i="9"/>
  <c r="E21" i="9"/>
  <c r="H20" i="9"/>
  <c r="I21" i="9"/>
  <c r="F21" i="9"/>
  <c r="J21" i="9"/>
  <c r="G21" i="9"/>
  <c r="K21" i="9"/>
  <c r="L21" i="9"/>
  <c r="E23" i="9"/>
  <c r="H22" i="9"/>
  <c r="I23" i="9"/>
  <c r="F23" i="9"/>
  <c r="J23" i="9"/>
  <c r="G23" i="9"/>
  <c r="K23" i="9"/>
  <c r="L23" i="9"/>
  <c r="E24" i="9"/>
  <c r="H23" i="9"/>
  <c r="I24" i="9"/>
  <c r="F24" i="9"/>
  <c r="J24" i="9"/>
  <c r="G24" i="9"/>
  <c r="K24" i="9"/>
  <c r="L24" i="9"/>
  <c r="E26" i="9"/>
  <c r="H25" i="9"/>
  <c r="I26" i="9"/>
  <c r="F26" i="9"/>
  <c r="J26" i="9"/>
  <c r="G26" i="9"/>
  <c r="K26" i="9"/>
  <c r="L26" i="9"/>
  <c r="E27" i="9"/>
  <c r="H26" i="9"/>
  <c r="I27" i="9"/>
  <c r="F27" i="9"/>
  <c r="J27" i="9"/>
  <c r="G27" i="9"/>
  <c r="K27" i="9"/>
  <c r="L27" i="9"/>
  <c r="E28" i="9"/>
  <c r="H27" i="9"/>
  <c r="I28" i="9"/>
  <c r="F28" i="9"/>
  <c r="J28" i="9"/>
  <c r="G28" i="9"/>
  <c r="K28" i="9"/>
  <c r="L28" i="9"/>
  <c r="E29" i="9"/>
  <c r="H28" i="9"/>
  <c r="I29" i="9"/>
  <c r="F29" i="9"/>
  <c r="J29" i="9"/>
  <c r="G29" i="9"/>
  <c r="K29" i="9"/>
  <c r="L29" i="9"/>
  <c r="E30" i="9"/>
  <c r="H29" i="9"/>
  <c r="I30" i="9"/>
  <c r="F30" i="9"/>
  <c r="J30" i="9"/>
  <c r="G30" i="9"/>
  <c r="K30" i="9"/>
  <c r="L30" i="9"/>
  <c r="E32" i="9"/>
  <c r="H31" i="9"/>
  <c r="I32" i="9"/>
  <c r="F32" i="9"/>
  <c r="J32" i="9"/>
  <c r="G32" i="9"/>
  <c r="K32" i="9"/>
  <c r="L32" i="9"/>
  <c r="E33" i="9"/>
  <c r="H32" i="9"/>
  <c r="I33" i="9"/>
  <c r="F33" i="9"/>
  <c r="J33" i="9"/>
  <c r="G33" i="9"/>
  <c r="K33" i="9"/>
  <c r="L33" i="9"/>
  <c r="E34" i="9"/>
  <c r="H33" i="9"/>
  <c r="I34" i="9"/>
  <c r="F34" i="9"/>
  <c r="J34" i="9"/>
  <c r="G34" i="9"/>
  <c r="K34" i="9"/>
  <c r="L34" i="9"/>
  <c r="E36" i="9"/>
  <c r="H35" i="9"/>
  <c r="I36" i="9"/>
  <c r="F36" i="9"/>
  <c r="J36" i="9"/>
  <c r="G36" i="9"/>
  <c r="K36" i="9"/>
  <c r="L36" i="9"/>
  <c r="E38" i="9"/>
  <c r="H37" i="9"/>
  <c r="I38" i="9"/>
  <c r="F38" i="9"/>
  <c r="J38" i="9"/>
  <c r="G38" i="9"/>
  <c r="K38" i="9"/>
  <c r="L38" i="9"/>
  <c r="E39" i="9"/>
  <c r="H38" i="9"/>
  <c r="I39" i="9"/>
  <c r="F39" i="9"/>
  <c r="J39" i="9"/>
  <c r="G39" i="9"/>
  <c r="K39" i="9"/>
  <c r="L39" i="9"/>
  <c r="E40" i="9"/>
  <c r="H39" i="9"/>
  <c r="I40" i="9"/>
  <c r="F40" i="9"/>
  <c r="J40" i="9"/>
  <c r="G40" i="9"/>
  <c r="K40" i="9"/>
  <c r="L40" i="9"/>
  <c r="E89" i="15"/>
  <c r="F89" i="15"/>
  <c r="G89" i="15"/>
  <c r="H88" i="15"/>
  <c r="I89" i="15"/>
  <c r="J89" i="15"/>
  <c r="K89" i="15"/>
  <c r="L89" i="15"/>
  <c r="M89" i="15"/>
  <c r="F89" i="10"/>
  <c r="G89" i="10"/>
  <c r="H89" i="10"/>
  <c r="I88" i="10"/>
  <c r="J89" i="10"/>
  <c r="K89" i="10"/>
  <c r="L89" i="10"/>
  <c r="M89" i="10"/>
  <c r="N89" i="10"/>
  <c r="F89" i="6"/>
  <c r="G89" i="6"/>
  <c r="H89" i="6"/>
  <c r="I89" i="6"/>
  <c r="N89" i="6"/>
  <c r="F89" i="11"/>
  <c r="G89" i="11"/>
  <c r="H89" i="11"/>
  <c r="I88" i="11"/>
  <c r="J89" i="11"/>
  <c r="K89" i="11"/>
  <c r="L89" i="11"/>
  <c r="M89" i="11"/>
  <c r="N89" i="11"/>
  <c r="F89" i="8"/>
  <c r="G89" i="8"/>
  <c r="H89" i="8"/>
  <c r="I88" i="8"/>
  <c r="J89" i="8"/>
  <c r="K89" i="8"/>
  <c r="L89" i="8"/>
  <c r="M89" i="8"/>
  <c r="N89" i="8"/>
  <c r="F89" i="3"/>
  <c r="G89" i="3"/>
  <c r="H89" i="3"/>
  <c r="I88" i="3"/>
  <c r="J89" i="3"/>
  <c r="K89" i="3"/>
  <c r="L89" i="3"/>
  <c r="M89" i="3"/>
  <c r="N89" i="3"/>
  <c r="F89" i="12"/>
  <c r="G89" i="12"/>
  <c r="H89" i="12"/>
  <c r="I89" i="12"/>
  <c r="N89" i="12"/>
  <c r="F89" i="5"/>
  <c r="G89" i="5"/>
  <c r="H89" i="5"/>
  <c r="I89" i="5"/>
  <c r="N89" i="5"/>
  <c r="F89" i="4"/>
  <c r="G89" i="4"/>
  <c r="H89" i="4"/>
  <c r="I88" i="4"/>
  <c r="J89" i="4"/>
  <c r="K89" i="4"/>
  <c r="L89" i="4"/>
  <c r="M89" i="4"/>
  <c r="N89" i="4"/>
  <c r="E89" i="9"/>
  <c r="F89" i="9"/>
  <c r="G89" i="9"/>
  <c r="H88" i="9"/>
  <c r="I89" i="9"/>
  <c r="J89" i="9"/>
  <c r="K89" i="9"/>
  <c r="L89" i="9"/>
  <c r="M89" i="9"/>
  <c r="E89" i="7"/>
  <c r="F89" i="7"/>
  <c r="G89" i="7"/>
  <c r="H89" i="7"/>
  <c r="H88" i="7"/>
  <c r="I89" i="7"/>
  <c r="J89" i="7"/>
  <c r="K89" i="7"/>
  <c r="L89" i="7"/>
  <c r="M89" i="7"/>
  <c r="J90" i="12"/>
  <c r="L90" i="12"/>
  <c r="K90" i="12"/>
  <c r="M91" i="12"/>
  <c r="L90" i="6"/>
  <c r="J90" i="6"/>
  <c r="K90" i="6"/>
  <c r="M91" i="6"/>
  <c r="K90" i="5"/>
  <c r="L90" i="5"/>
  <c r="J90" i="5"/>
  <c r="M90" i="5"/>
  <c r="E88" i="15"/>
  <c r="F88" i="15"/>
  <c r="G88" i="15"/>
  <c r="H87" i="15"/>
  <c r="I88" i="15"/>
  <c r="J88" i="15"/>
  <c r="K88" i="15"/>
  <c r="L88" i="15"/>
  <c r="M88" i="15"/>
  <c r="F88" i="10"/>
  <c r="G88" i="10"/>
  <c r="H88" i="10"/>
  <c r="I87" i="10"/>
  <c r="J88" i="10"/>
  <c r="K88" i="10"/>
  <c r="L88" i="10"/>
  <c r="M88" i="10"/>
  <c r="N88" i="10"/>
  <c r="F88" i="6"/>
  <c r="G88" i="6"/>
  <c r="H88" i="6"/>
  <c r="I88" i="6"/>
  <c r="N88" i="6"/>
  <c r="F88" i="11"/>
  <c r="G88" i="11"/>
  <c r="H88" i="11"/>
  <c r="I87" i="11"/>
  <c r="L88" i="11"/>
  <c r="J88" i="11"/>
  <c r="K88" i="11"/>
  <c r="N88" i="11"/>
  <c r="F88" i="8"/>
  <c r="G88" i="8"/>
  <c r="H88" i="8"/>
  <c r="I87" i="8"/>
  <c r="L88" i="8"/>
  <c r="J88" i="8"/>
  <c r="K88" i="8"/>
  <c r="M88" i="8"/>
  <c r="N88" i="8"/>
  <c r="F88" i="3"/>
  <c r="G88" i="3"/>
  <c r="H88" i="3"/>
  <c r="I87" i="3"/>
  <c r="J88" i="3"/>
  <c r="K88" i="3"/>
  <c r="L88" i="3"/>
  <c r="M88" i="3"/>
  <c r="N88" i="3"/>
  <c r="F88" i="12"/>
  <c r="G88" i="12"/>
  <c r="H88" i="12"/>
  <c r="I88" i="12"/>
  <c r="N88" i="12"/>
  <c r="F88" i="5"/>
  <c r="G88" i="5"/>
  <c r="H88" i="5"/>
  <c r="I88" i="5"/>
  <c r="N88" i="5"/>
  <c r="F88" i="4"/>
  <c r="G88" i="4"/>
  <c r="H88" i="4"/>
  <c r="I87" i="4"/>
  <c r="J88" i="4"/>
  <c r="K88" i="4"/>
  <c r="L88" i="4"/>
  <c r="M88" i="4"/>
  <c r="N88" i="4"/>
  <c r="E88" i="9"/>
  <c r="F88" i="9"/>
  <c r="G88" i="9"/>
  <c r="H87" i="9"/>
  <c r="I88" i="9"/>
  <c r="J88" i="9"/>
  <c r="K88" i="9"/>
  <c r="L88" i="9"/>
  <c r="E88" i="7"/>
  <c r="H87" i="7"/>
  <c r="I88" i="7"/>
  <c r="F88" i="7"/>
  <c r="J88" i="7"/>
  <c r="G88" i="7"/>
  <c r="K88" i="7"/>
  <c r="L88" i="7"/>
  <c r="M88" i="7"/>
  <c r="M88" i="9"/>
  <c r="K89" i="12"/>
  <c r="J89" i="12"/>
  <c r="L89" i="12"/>
  <c r="M90" i="12"/>
  <c r="M90" i="6"/>
  <c r="L89" i="6"/>
  <c r="J89" i="6"/>
  <c r="K89" i="6"/>
  <c r="K89" i="5"/>
  <c r="L89" i="5"/>
  <c r="J89" i="5"/>
  <c r="M89" i="5"/>
  <c r="M88" i="11"/>
  <c r="E33" i="15"/>
  <c r="H32" i="15"/>
  <c r="I33" i="15"/>
  <c r="F33" i="15"/>
  <c r="J33" i="15"/>
  <c r="G33" i="15"/>
  <c r="K33" i="15"/>
  <c r="M33" i="15"/>
  <c r="E34" i="15"/>
  <c r="H33" i="15"/>
  <c r="I34" i="15"/>
  <c r="F34" i="15"/>
  <c r="J34" i="15"/>
  <c r="G34" i="15"/>
  <c r="K34" i="15"/>
  <c r="L34" i="15"/>
  <c r="M34" i="15"/>
  <c r="E35" i="15"/>
  <c r="H34" i="15"/>
  <c r="I35" i="15"/>
  <c r="F35" i="15"/>
  <c r="J35" i="15"/>
  <c r="G35" i="15"/>
  <c r="K35" i="15"/>
  <c r="L35" i="15"/>
  <c r="M35" i="15"/>
  <c r="F44" i="4"/>
  <c r="B44" i="4"/>
  <c r="F45" i="4"/>
  <c r="F46" i="4"/>
  <c r="E80" i="9"/>
  <c r="E81" i="9"/>
  <c r="E82" i="9"/>
  <c r="E15" i="7"/>
  <c r="B15" i="7"/>
  <c r="E14" i="7"/>
  <c r="E16" i="7"/>
  <c r="F64" i="7"/>
  <c r="F65" i="7"/>
  <c r="F66" i="7"/>
  <c r="F15" i="7"/>
  <c r="C15" i="7"/>
  <c r="F16" i="7"/>
  <c r="F14" i="7"/>
  <c r="F17" i="7"/>
  <c r="F80" i="9"/>
  <c r="F81" i="9"/>
  <c r="F82" i="9"/>
  <c r="H86" i="11"/>
  <c r="H87" i="11"/>
  <c r="H86" i="8"/>
  <c r="H87" i="8"/>
  <c r="H86" i="12"/>
  <c r="H87" i="12"/>
  <c r="H86" i="5"/>
  <c r="H87" i="5"/>
  <c r="G50" i="9"/>
  <c r="G51" i="9"/>
  <c r="G52" i="9"/>
  <c r="G53" i="9"/>
  <c r="G54" i="9"/>
  <c r="G55" i="9"/>
  <c r="G56" i="9"/>
  <c r="G80" i="9"/>
  <c r="G81" i="9"/>
  <c r="G82" i="9"/>
  <c r="G64" i="9"/>
  <c r="G65" i="9"/>
  <c r="G66" i="9"/>
  <c r="G67" i="9"/>
  <c r="G68" i="9"/>
  <c r="G69" i="9"/>
  <c r="G86" i="9"/>
  <c r="G87" i="9"/>
  <c r="E87" i="15"/>
  <c r="F87" i="15"/>
  <c r="G87" i="15"/>
  <c r="M87" i="15"/>
  <c r="F87" i="10"/>
  <c r="G87" i="10"/>
  <c r="H87" i="10"/>
  <c r="I86" i="10"/>
  <c r="J87" i="10"/>
  <c r="K87" i="10"/>
  <c r="L87" i="10"/>
  <c r="M87" i="10"/>
  <c r="N87" i="10"/>
  <c r="F87" i="6"/>
  <c r="G87" i="6"/>
  <c r="H87" i="6"/>
  <c r="I87" i="6"/>
  <c r="N87" i="6"/>
  <c r="F87" i="11"/>
  <c r="G87" i="11"/>
  <c r="N87" i="11"/>
  <c r="F87" i="8"/>
  <c r="G87" i="8"/>
  <c r="N87" i="8"/>
  <c r="F87" i="3"/>
  <c r="G87" i="3"/>
  <c r="H87" i="3"/>
  <c r="N87" i="3"/>
  <c r="F87" i="12"/>
  <c r="G87" i="12"/>
  <c r="I87" i="12"/>
  <c r="N87" i="12"/>
  <c r="F87" i="5"/>
  <c r="G87" i="5"/>
  <c r="I87" i="5"/>
  <c r="N87" i="5"/>
  <c r="F87" i="4"/>
  <c r="G87" i="4"/>
  <c r="N87" i="4"/>
  <c r="E87" i="9"/>
  <c r="F87" i="9"/>
  <c r="M87" i="9"/>
  <c r="E87" i="7"/>
  <c r="F87" i="7"/>
  <c r="G87" i="7"/>
  <c r="M87" i="7"/>
  <c r="K88" i="12"/>
  <c r="L88" i="12"/>
  <c r="J88" i="12"/>
  <c r="M89" i="12"/>
  <c r="M89" i="6"/>
  <c r="J88" i="6"/>
  <c r="L88" i="6"/>
  <c r="K88" i="6"/>
  <c r="J88" i="5"/>
  <c r="K88" i="5"/>
  <c r="L88" i="5"/>
  <c r="E86" i="15"/>
  <c r="F86" i="15"/>
  <c r="G86" i="15"/>
  <c r="H86" i="15"/>
  <c r="K87" i="15"/>
  <c r="M86" i="15"/>
  <c r="F86" i="10"/>
  <c r="G86" i="10"/>
  <c r="H86" i="10"/>
  <c r="I85" i="10"/>
  <c r="J86" i="10"/>
  <c r="K86" i="10"/>
  <c r="L86" i="10"/>
  <c r="M86" i="10"/>
  <c r="N86" i="10"/>
  <c r="F86" i="6"/>
  <c r="G86" i="6"/>
  <c r="H86" i="6"/>
  <c r="I86" i="6"/>
  <c r="N86" i="6"/>
  <c r="F86" i="11"/>
  <c r="G86" i="11"/>
  <c r="I86" i="11"/>
  <c r="N86" i="11"/>
  <c r="F86" i="8"/>
  <c r="G86" i="8"/>
  <c r="I86" i="8"/>
  <c r="K87" i="8"/>
  <c r="I85" i="8"/>
  <c r="J86" i="8"/>
  <c r="K86" i="8"/>
  <c r="L86" i="8"/>
  <c r="N86" i="8"/>
  <c r="F86" i="3"/>
  <c r="G86" i="3"/>
  <c r="H86" i="3"/>
  <c r="I86" i="3"/>
  <c r="I85" i="3"/>
  <c r="J86" i="3"/>
  <c r="K86" i="3"/>
  <c r="L86" i="3"/>
  <c r="M86" i="3"/>
  <c r="N86" i="3"/>
  <c r="F86" i="12"/>
  <c r="G86" i="12"/>
  <c r="I86" i="12"/>
  <c r="N86" i="12"/>
  <c r="F86" i="5"/>
  <c r="G86" i="5"/>
  <c r="I86" i="5"/>
  <c r="I85" i="5"/>
  <c r="J86" i="5"/>
  <c r="K86" i="5"/>
  <c r="L86" i="5"/>
  <c r="N86" i="5"/>
  <c r="F86" i="4"/>
  <c r="G86" i="4"/>
  <c r="N86" i="4"/>
  <c r="E86" i="9"/>
  <c r="F86" i="9"/>
  <c r="H86" i="9"/>
  <c r="M86" i="9"/>
  <c r="E86" i="7"/>
  <c r="F86" i="7"/>
  <c r="G86" i="7"/>
  <c r="H86" i="7"/>
  <c r="M86" i="7"/>
  <c r="M88" i="12"/>
  <c r="L87" i="6"/>
  <c r="J87" i="6"/>
  <c r="K87" i="6"/>
  <c r="M88" i="6"/>
  <c r="M88" i="5"/>
  <c r="K87" i="7"/>
  <c r="J87" i="7"/>
  <c r="I87" i="7"/>
  <c r="L87" i="7"/>
  <c r="I87" i="15"/>
  <c r="J87" i="15"/>
  <c r="L87" i="3"/>
  <c r="J87" i="3"/>
  <c r="K87" i="3"/>
  <c r="J87" i="11"/>
  <c r="K87" i="11"/>
  <c r="L87" i="11"/>
  <c r="L87" i="8"/>
  <c r="J87" i="8"/>
  <c r="M86" i="8"/>
  <c r="J87" i="12"/>
  <c r="K87" i="12"/>
  <c r="L87" i="12"/>
  <c r="K87" i="5"/>
  <c r="J87" i="5"/>
  <c r="L87" i="5"/>
  <c r="M86" i="5"/>
  <c r="J87" i="9"/>
  <c r="I87" i="9"/>
  <c r="K87" i="9"/>
  <c r="E85" i="15"/>
  <c r="F85" i="15"/>
  <c r="G85" i="15"/>
  <c r="H85" i="15"/>
  <c r="M85" i="15"/>
  <c r="F85" i="10"/>
  <c r="G85" i="10"/>
  <c r="H85" i="10"/>
  <c r="I84" i="10"/>
  <c r="J85" i="10"/>
  <c r="K85" i="10"/>
  <c r="L85" i="10"/>
  <c r="M85" i="10"/>
  <c r="N85" i="10"/>
  <c r="F85" i="6"/>
  <c r="G85" i="6"/>
  <c r="H85" i="6"/>
  <c r="I85" i="6"/>
  <c r="N85" i="6"/>
  <c r="F85" i="11"/>
  <c r="G85" i="11"/>
  <c r="H85" i="11"/>
  <c r="I85" i="11"/>
  <c r="J86" i="11"/>
  <c r="N85" i="11"/>
  <c r="F85" i="8"/>
  <c r="G85" i="8"/>
  <c r="H85" i="8"/>
  <c r="I84" i="8"/>
  <c r="J85" i="8"/>
  <c r="K85" i="8"/>
  <c r="L85" i="8"/>
  <c r="M85" i="8"/>
  <c r="N85" i="8"/>
  <c r="F85" i="3"/>
  <c r="G85" i="3"/>
  <c r="H85" i="3"/>
  <c r="I84" i="3"/>
  <c r="J85" i="3"/>
  <c r="K85" i="3"/>
  <c r="L85" i="3"/>
  <c r="M85" i="3"/>
  <c r="N85" i="3"/>
  <c r="F85" i="12"/>
  <c r="G85" i="12"/>
  <c r="H85" i="12"/>
  <c r="I85" i="12"/>
  <c r="N85" i="12"/>
  <c r="F85" i="5"/>
  <c r="G85" i="5"/>
  <c r="H85" i="5"/>
  <c r="I84" i="5"/>
  <c r="J85" i="5"/>
  <c r="K85" i="5"/>
  <c r="L85" i="5"/>
  <c r="M85" i="5"/>
  <c r="N85" i="5"/>
  <c r="F85" i="4"/>
  <c r="G85" i="4"/>
  <c r="H85" i="4"/>
  <c r="I85" i="4"/>
  <c r="N85" i="4"/>
  <c r="E85" i="9"/>
  <c r="F85" i="9"/>
  <c r="G85" i="9"/>
  <c r="H85" i="9"/>
  <c r="M85" i="9"/>
  <c r="E85" i="7"/>
  <c r="F85" i="7"/>
  <c r="G85" i="7"/>
  <c r="H85" i="7"/>
  <c r="M85" i="7"/>
  <c r="K86" i="6"/>
  <c r="L86" i="6"/>
  <c r="J86" i="6"/>
  <c r="M86" i="6"/>
  <c r="M87" i="6"/>
  <c r="K86" i="11"/>
  <c r="L86" i="11"/>
  <c r="K86" i="12"/>
  <c r="L86" i="12"/>
  <c r="J86" i="12"/>
  <c r="J86" i="4"/>
  <c r="K86" i="4"/>
  <c r="J86" i="7"/>
  <c r="K86" i="7"/>
  <c r="I86" i="7"/>
  <c r="L86" i="7"/>
  <c r="I86" i="15"/>
  <c r="J86" i="15"/>
  <c r="K86" i="15"/>
  <c r="L87" i="15"/>
  <c r="M87" i="11"/>
  <c r="M87" i="8"/>
  <c r="M87" i="5"/>
  <c r="I86" i="9"/>
  <c r="J86" i="9"/>
  <c r="K86" i="9"/>
  <c r="M87" i="3"/>
  <c r="M87" i="12"/>
  <c r="L87" i="9"/>
  <c r="E83" i="15"/>
  <c r="F83" i="15"/>
  <c r="G83" i="15"/>
  <c r="H83" i="15"/>
  <c r="F84" i="15"/>
  <c r="J84" i="15"/>
  <c r="M83" i="15"/>
  <c r="E84" i="15"/>
  <c r="G84" i="15"/>
  <c r="K84" i="15"/>
  <c r="H84" i="15"/>
  <c r="M84" i="15"/>
  <c r="F83" i="10"/>
  <c r="G83" i="10"/>
  <c r="H83" i="10"/>
  <c r="I83" i="10"/>
  <c r="F84" i="10"/>
  <c r="J84" i="10"/>
  <c r="I82" i="10"/>
  <c r="J83" i="10"/>
  <c r="K83" i="10"/>
  <c r="L83" i="10"/>
  <c r="M83" i="10"/>
  <c r="N83" i="10"/>
  <c r="G84" i="10"/>
  <c r="H84" i="10"/>
  <c r="L84" i="10"/>
  <c r="N84" i="10"/>
  <c r="F83" i="6"/>
  <c r="G83" i="6"/>
  <c r="H83" i="6"/>
  <c r="I83" i="6"/>
  <c r="N83" i="6"/>
  <c r="F84" i="6"/>
  <c r="G84" i="6"/>
  <c r="H84" i="6"/>
  <c r="I84" i="6"/>
  <c r="L84" i="6"/>
  <c r="N84" i="6"/>
  <c r="F83" i="11"/>
  <c r="G83" i="11"/>
  <c r="H83" i="11"/>
  <c r="I83" i="11"/>
  <c r="N83" i="11"/>
  <c r="F84" i="11"/>
  <c r="G84" i="11"/>
  <c r="H84" i="11"/>
  <c r="I84" i="11"/>
  <c r="L84" i="11"/>
  <c r="N84" i="11"/>
  <c r="F83" i="8"/>
  <c r="I82" i="8"/>
  <c r="J83" i="8"/>
  <c r="G83" i="8"/>
  <c r="K83" i="8"/>
  <c r="H83" i="8"/>
  <c r="L83" i="8"/>
  <c r="M83" i="8"/>
  <c r="I83" i="8"/>
  <c r="G84" i="8"/>
  <c r="K84" i="8"/>
  <c r="N83" i="8"/>
  <c r="F84" i="8"/>
  <c r="H84" i="8"/>
  <c r="J84" i="8"/>
  <c r="L84" i="8"/>
  <c r="M84" i="8"/>
  <c r="N84" i="8"/>
  <c r="F83" i="3"/>
  <c r="G83" i="3"/>
  <c r="H83" i="3"/>
  <c r="I83" i="3"/>
  <c r="G84" i="3"/>
  <c r="K84" i="3"/>
  <c r="I82" i="3"/>
  <c r="J83" i="3"/>
  <c r="K83" i="3"/>
  <c r="L83" i="3"/>
  <c r="M83" i="3"/>
  <c r="N83" i="3"/>
  <c r="F84" i="3"/>
  <c r="H84" i="3"/>
  <c r="J84" i="3"/>
  <c r="L84" i="3"/>
  <c r="M84" i="3"/>
  <c r="N84" i="3"/>
  <c r="F83" i="12"/>
  <c r="G83" i="12"/>
  <c r="H83" i="12"/>
  <c r="I83" i="12"/>
  <c r="G84" i="12"/>
  <c r="K84" i="12"/>
  <c r="N83" i="12"/>
  <c r="F84" i="12"/>
  <c r="H84" i="12"/>
  <c r="I84" i="12"/>
  <c r="L85" i="12"/>
  <c r="N84" i="12"/>
  <c r="F83" i="5"/>
  <c r="G83" i="5"/>
  <c r="H83" i="5"/>
  <c r="I83" i="5"/>
  <c r="F84" i="5"/>
  <c r="J84" i="5"/>
  <c r="I82" i="5"/>
  <c r="J83" i="5"/>
  <c r="K83" i="5"/>
  <c r="L83" i="5"/>
  <c r="M83" i="5"/>
  <c r="N83" i="5"/>
  <c r="G84" i="5"/>
  <c r="H84" i="5"/>
  <c r="L84" i="5"/>
  <c r="N84" i="5"/>
  <c r="F83" i="4"/>
  <c r="G83" i="4"/>
  <c r="H83" i="4"/>
  <c r="I83" i="4"/>
  <c r="G84" i="4"/>
  <c r="K84" i="4"/>
  <c r="N83" i="4"/>
  <c r="F84" i="4"/>
  <c r="H84" i="4"/>
  <c r="I84" i="4"/>
  <c r="J84" i="4"/>
  <c r="L84" i="4"/>
  <c r="N84" i="4"/>
  <c r="E83" i="9"/>
  <c r="F83" i="9"/>
  <c r="G83" i="9"/>
  <c r="H83" i="9"/>
  <c r="M83" i="9"/>
  <c r="E84" i="9"/>
  <c r="F84" i="9"/>
  <c r="G84" i="9"/>
  <c r="H84" i="9"/>
  <c r="K85" i="9"/>
  <c r="K84" i="9"/>
  <c r="M84" i="9"/>
  <c r="E83" i="7"/>
  <c r="F83" i="7"/>
  <c r="G83" i="7"/>
  <c r="H83" i="7"/>
  <c r="M83" i="7"/>
  <c r="E84" i="7"/>
  <c r="F84" i="7"/>
  <c r="G84" i="7"/>
  <c r="H84" i="7"/>
  <c r="I84" i="7"/>
  <c r="K84" i="7"/>
  <c r="M84" i="7"/>
  <c r="J84" i="12"/>
  <c r="L84" i="12"/>
  <c r="J84" i="6"/>
  <c r="L85" i="6"/>
  <c r="J85" i="6"/>
  <c r="K85" i="6"/>
  <c r="K84" i="6"/>
  <c r="M84" i="6"/>
  <c r="M86" i="11"/>
  <c r="L85" i="11"/>
  <c r="K85" i="11"/>
  <c r="J84" i="11"/>
  <c r="J85" i="11"/>
  <c r="M86" i="12"/>
  <c r="J85" i="12"/>
  <c r="K85" i="12"/>
  <c r="M84" i="12"/>
  <c r="M84" i="4"/>
  <c r="L85" i="4"/>
  <c r="J85" i="4"/>
  <c r="K85" i="4"/>
  <c r="M85" i="4"/>
  <c r="I84" i="9"/>
  <c r="L86" i="15"/>
  <c r="I85" i="7"/>
  <c r="K85" i="7"/>
  <c r="J85" i="7"/>
  <c r="J84" i="7"/>
  <c r="L84" i="7"/>
  <c r="J84" i="9"/>
  <c r="I84" i="15"/>
  <c r="L84" i="15"/>
  <c r="J85" i="15"/>
  <c r="K85" i="15"/>
  <c r="I85" i="15"/>
  <c r="L85" i="15"/>
  <c r="I85" i="9"/>
  <c r="J85" i="9"/>
  <c r="L84" i="9"/>
  <c r="L86" i="9"/>
  <c r="K84" i="10"/>
  <c r="M84" i="10"/>
  <c r="K84" i="11"/>
  <c r="K84" i="5"/>
  <c r="M84" i="5"/>
  <c r="D31" i="17"/>
  <c r="E31" i="17"/>
  <c r="F31" i="17"/>
  <c r="G31" i="17"/>
  <c r="H31" i="17"/>
  <c r="I31" i="17"/>
  <c r="J31" i="17"/>
  <c r="K31" i="17"/>
  <c r="L31" i="17"/>
  <c r="C31" i="17"/>
  <c r="M6" i="7"/>
  <c r="M7" i="7"/>
  <c r="M8" i="7"/>
  <c r="M9" i="7"/>
  <c r="M10" i="7"/>
  <c r="M11" i="7"/>
  <c r="M12" i="7"/>
  <c r="M13" i="7"/>
  <c r="M2" i="7"/>
  <c r="M14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5" i="7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33" i="10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33" i="6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33" i="11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33" i="8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33" i="3"/>
  <c r="N34" i="12"/>
  <c r="N35" i="12"/>
  <c r="N36" i="12"/>
  <c r="N37" i="12"/>
  <c r="N38" i="12"/>
  <c r="N39" i="12"/>
  <c r="N40" i="12"/>
  <c r="N41" i="12"/>
  <c r="N42" i="12"/>
  <c r="N43" i="12"/>
  <c r="N45" i="12"/>
  <c r="N46" i="12"/>
  <c r="N48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33" i="12"/>
  <c r="N34" i="5"/>
  <c r="N35" i="5"/>
  <c r="N36" i="5"/>
  <c r="N37" i="5"/>
  <c r="N38" i="5"/>
  <c r="N39" i="5"/>
  <c r="N40" i="5"/>
  <c r="N41" i="5"/>
  <c r="N42" i="5"/>
  <c r="N43" i="5"/>
  <c r="F44" i="5"/>
  <c r="B44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33" i="5"/>
  <c r="N34" i="4"/>
  <c r="N35" i="4"/>
  <c r="N36" i="4"/>
  <c r="N37" i="4"/>
  <c r="N38" i="4"/>
  <c r="N39" i="4"/>
  <c r="N40" i="4"/>
  <c r="N41" i="4"/>
  <c r="N42" i="4"/>
  <c r="N43" i="4"/>
  <c r="G44" i="4"/>
  <c r="C44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33" i="4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33" i="9"/>
  <c r="M85" i="6"/>
  <c r="M85" i="11"/>
  <c r="M84" i="11"/>
  <c r="M85" i="12"/>
  <c r="L85" i="7"/>
  <c r="L85" i="9"/>
  <c r="E82" i="15"/>
  <c r="F82" i="15"/>
  <c r="G82" i="15"/>
  <c r="H82" i="15"/>
  <c r="F82" i="10"/>
  <c r="G82" i="10"/>
  <c r="H82" i="10"/>
  <c r="I81" i="10"/>
  <c r="J82" i="10"/>
  <c r="K82" i="10"/>
  <c r="L82" i="10"/>
  <c r="M82" i="10"/>
  <c r="F82" i="6"/>
  <c r="G82" i="6"/>
  <c r="H82" i="6"/>
  <c r="I82" i="6"/>
  <c r="F82" i="11"/>
  <c r="G82" i="11"/>
  <c r="H82" i="11"/>
  <c r="I82" i="11"/>
  <c r="F82" i="8"/>
  <c r="G82" i="8"/>
  <c r="H82" i="8"/>
  <c r="I81" i="8"/>
  <c r="J82" i="8"/>
  <c r="K82" i="8"/>
  <c r="L82" i="8"/>
  <c r="M82" i="8"/>
  <c r="F82" i="3"/>
  <c r="G82" i="3"/>
  <c r="H82" i="3"/>
  <c r="I81" i="3"/>
  <c r="J82" i="3"/>
  <c r="K82" i="3"/>
  <c r="L82" i="3"/>
  <c r="M82" i="3"/>
  <c r="F82" i="12"/>
  <c r="G82" i="12"/>
  <c r="H82" i="12"/>
  <c r="I82" i="12"/>
  <c r="F82" i="5"/>
  <c r="G82" i="5"/>
  <c r="H82" i="5"/>
  <c r="I81" i="5"/>
  <c r="J82" i="5"/>
  <c r="K82" i="5"/>
  <c r="L82" i="5"/>
  <c r="M82" i="5"/>
  <c r="F82" i="4"/>
  <c r="G82" i="4"/>
  <c r="H82" i="4"/>
  <c r="I82" i="4"/>
  <c r="H82" i="9"/>
  <c r="E82" i="7"/>
  <c r="F82" i="7"/>
  <c r="G82" i="7"/>
  <c r="H82" i="7"/>
  <c r="K83" i="6"/>
  <c r="J83" i="6"/>
  <c r="L83" i="6"/>
  <c r="L83" i="11"/>
  <c r="K83" i="11"/>
  <c r="J83" i="11"/>
  <c r="M83" i="11"/>
  <c r="L83" i="12"/>
  <c r="K83" i="12"/>
  <c r="J83" i="12"/>
  <c r="K83" i="4"/>
  <c r="L83" i="4"/>
  <c r="J83" i="4"/>
  <c r="M83" i="4"/>
  <c r="K83" i="7"/>
  <c r="I83" i="7"/>
  <c r="J83" i="7"/>
  <c r="I83" i="15"/>
  <c r="J83" i="15"/>
  <c r="K83" i="15"/>
  <c r="I83" i="9"/>
  <c r="J83" i="9"/>
  <c r="K83" i="9"/>
  <c r="E81" i="15"/>
  <c r="F81" i="15"/>
  <c r="G81" i="15"/>
  <c r="H81" i="15"/>
  <c r="F81" i="10"/>
  <c r="G81" i="10"/>
  <c r="H81" i="10"/>
  <c r="I80" i="10"/>
  <c r="J81" i="10"/>
  <c r="K81" i="10"/>
  <c r="L81" i="10"/>
  <c r="M81" i="10"/>
  <c r="F81" i="6"/>
  <c r="G81" i="6"/>
  <c r="H81" i="6"/>
  <c r="I81" i="6"/>
  <c r="L82" i="6"/>
  <c r="F81" i="11"/>
  <c r="G81" i="11"/>
  <c r="H81" i="11"/>
  <c r="I81" i="11"/>
  <c r="F81" i="8"/>
  <c r="G81" i="8"/>
  <c r="H81" i="8"/>
  <c r="I80" i="8"/>
  <c r="J81" i="8"/>
  <c r="K81" i="8"/>
  <c r="L81" i="8"/>
  <c r="M81" i="8"/>
  <c r="F81" i="3"/>
  <c r="G81" i="3"/>
  <c r="H81" i="3"/>
  <c r="I80" i="3"/>
  <c r="J81" i="3"/>
  <c r="K81" i="3"/>
  <c r="L81" i="3"/>
  <c r="M81" i="3"/>
  <c r="F81" i="12"/>
  <c r="G81" i="12"/>
  <c r="H81" i="12"/>
  <c r="I81" i="12"/>
  <c r="J82" i="12"/>
  <c r="F81" i="5"/>
  <c r="G81" i="5"/>
  <c r="H81" i="5"/>
  <c r="I80" i="5"/>
  <c r="J81" i="5"/>
  <c r="K81" i="5"/>
  <c r="L81" i="5"/>
  <c r="M81" i="5"/>
  <c r="F81" i="4"/>
  <c r="G81" i="4"/>
  <c r="H81" i="4"/>
  <c r="I81" i="4"/>
  <c r="H81" i="9"/>
  <c r="E81" i="7"/>
  <c r="F81" i="7"/>
  <c r="G81" i="7"/>
  <c r="H81" i="7"/>
  <c r="M83" i="12"/>
  <c r="M83" i="6"/>
  <c r="J82" i="6"/>
  <c r="K82" i="6"/>
  <c r="L82" i="11"/>
  <c r="J82" i="11"/>
  <c r="K82" i="11"/>
  <c r="L82" i="12"/>
  <c r="K82" i="12"/>
  <c r="L82" i="4"/>
  <c r="K82" i="4"/>
  <c r="J82" i="4"/>
  <c r="K82" i="7"/>
  <c r="I82" i="7"/>
  <c r="L83" i="7"/>
  <c r="J82" i="7"/>
  <c r="I82" i="15"/>
  <c r="J82" i="15"/>
  <c r="K82" i="15"/>
  <c r="L83" i="15"/>
  <c r="K82" i="9"/>
  <c r="I82" i="9"/>
  <c r="J82" i="9"/>
  <c r="L83" i="9"/>
  <c r="E80" i="15"/>
  <c r="F80" i="15"/>
  <c r="G80" i="15"/>
  <c r="H80" i="15"/>
  <c r="F80" i="10"/>
  <c r="I79" i="10"/>
  <c r="J80" i="10"/>
  <c r="G80" i="10"/>
  <c r="K80" i="10"/>
  <c r="H80" i="10"/>
  <c r="L80" i="10"/>
  <c r="M80" i="10"/>
  <c r="F80" i="6"/>
  <c r="G80" i="6"/>
  <c r="H80" i="6"/>
  <c r="I80" i="6"/>
  <c r="F80" i="11"/>
  <c r="G80" i="11"/>
  <c r="H80" i="11"/>
  <c r="I80" i="11"/>
  <c r="F80" i="8"/>
  <c r="G80" i="8"/>
  <c r="H80" i="8"/>
  <c r="I79" i="8"/>
  <c r="L80" i="8"/>
  <c r="J80" i="8"/>
  <c r="K80" i="8"/>
  <c r="M80" i="8"/>
  <c r="F80" i="3"/>
  <c r="G80" i="3"/>
  <c r="H80" i="3"/>
  <c r="I79" i="3"/>
  <c r="J80" i="3"/>
  <c r="K80" i="3"/>
  <c r="L80" i="3"/>
  <c r="M80" i="3"/>
  <c r="F80" i="12"/>
  <c r="G80" i="12"/>
  <c r="H80" i="12"/>
  <c r="I80" i="12"/>
  <c r="F80" i="5"/>
  <c r="G80" i="5"/>
  <c r="H80" i="5"/>
  <c r="I79" i="5"/>
  <c r="J80" i="5"/>
  <c r="K80" i="5"/>
  <c r="L80" i="5"/>
  <c r="M80" i="5"/>
  <c r="F80" i="4"/>
  <c r="G80" i="4"/>
  <c r="H80" i="4"/>
  <c r="I80" i="4"/>
  <c r="E79" i="9"/>
  <c r="F79" i="9"/>
  <c r="G79" i="9"/>
  <c r="H79" i="9"/>
  <c r="I80" i="9"/>
  <c r="E80" i="7"/>
  <c r="F80" i="7"/>
  <c r="G80" i="7"/>
  <c r="H80" i="7"/>
  <c r="K81" i="7"/>
  <c r="M82" i="12"/>
  <c r="K81" i="6"/>
  <c r="L81" i="6"/>
  <c r="J81" i="6"/>
  <c r="M82" i="6"/>
  <c r="J81" i="11"/>
  <c r="K81" i="11"/>
  <c r="L81" i="11"/>
  <c r="M82" i="11"/>
  <c r="L81" i="12"/>
  <c r="J81" i="12"/>
  <c r="K81" i="12"/>
  <c r="M82" i="4"/>
  <c r="K81" i="4"/>
  <c r="L81" i="4"/>
  <c r="J81" i="4"/>
  <c r="M81" i="4"/>
  <c r="L82" i="7"/>
  <c r="I81" i="7"/>
  <c r="J81" i="7"/>
  <c r="K81" i="15"/>
  <c r="I81" i="15"/>
  <c r="J81" i="15"/>
  <c r="L82" i="15"/>
  <c r="L82" i="9"/>
  <c r="E79" i="15"/>
  <c r="F79" i="15"/>
  <c r="G79" i="15"/>
  <c r="H79" i="15"/>
  <c r="F79" i="10"/>
  <c r="G79" i="10"/>
  <c r="H79" i="10"/>
  <c r="I78" i="10"/>
  <c r="L79" i="10"/>
  <c r="J79" i="10"/>
  <c r="K79" i="10"/>
  <c r="M79" i="10"/>
  <c r="F79" i="6"/>
  <c r="G79" i="6"/>
  <c r="H79" i="6"/>
  <c r="I79" i="6"/>
  <c r="L80" i="6"/>
  <c r="H79" i="11"/>
  <c r="F79" i="11"/>
  <c r="G79" i="11"/>
  <c r="I79" i="11"/>
  <c r="F79" i="8"/>
  <c r="G79" i="8"/>
  <c r="H79" i="8"/>
  <c r="I78" i="8"/>
  <c r="L79" i="8"/>
  <c r="J79" i="8"/>
  <c r="K79" i="8"/>
  <c r="M79" i="8"/>
  <c r="F79" i="3"/>
  <c r="G79" i="3"/>
  <c r="H79" i="3"/>
  <c r="I78" i="3"/>
  <c r="J79" i="3"/>
  <c r="K79" i="3"/>
  <c r="L79" i="3"/>
  <c r="M79" i="3"/>
  <c r="F79" i="12"/>
  <c r="G79" i="12"/>
  <c r="H79" i="12"/>
  <c r="I79" i="12"/>
  <c r="K80" i="12"/>
  <c r="F79" i="5"/>
  <c r="G79" i="5"/>
  <c r="H79" i="5"/>
  <c r="I78" i="5"/>
  <c r="L79" i="5"/>
  <c r="J79" i="5"/>
  <c r="K79" i="5"/>
  <c r="M79" i="5"/>
  <c r="F79" i="4"/>
  <c r="G79" i="4"/>
  <c r="H79" i="4"/>
  <c r="I79" i="4"/>
  <c r="E79" i="7"/>
  <c r="F79" i="7"/>
  <c r="G79" i="7"/>
  <c r="H79" i="7"/>
  <c r="J80" i="6"/>
  <c r="M81" i="6"/>
  <c r="K80" i="6"/>
  <c r="J80" i="11"/>
  <c r="K80" i="11"/>
  <c r="L80" i="11"/>
  <c r="M81" i="11"/>
  <c r="M81" i="12"/>
  <c r="L80" i="12"/>
  <c r="J80" i="12"/>
  <c r="L80" i="4"/>
  <c r="J80" i="4"/>
  <c r="K80" i="4"/>
  <c r="M80" i="4"/>
  <c r="I78" i="4"/>
  <c r="K79" i="4"/>
  <c r="J80" i="7"/>
  <c r="I80" i="7"/>
  <c r="K80" i="7"/>
  <c r="L80" i="7"/>
  <c r="L81" i="7"/>
  <c r="L81" i="15"/>
  <c r="I80" i="15"/>
  <c r="J80" i="15"/>
  <c r="K80" i="15"/>
  <c r="E78" i="15"/>
  <c r="F78" i="15"/>
  <c r="G78" i="15"/>
  <c r="H78" i="15"/>
  <c r="F78" i="10"/>
  <c r="G78" i="10"/>
  <c r="H78" i="10"/>
  <c r="I77" i="10"/>
  <c r="J78" i="10"/>
  <c r="K78" i="10"/>
  <c r="L78" i="10"/>
  <c r="M78" i="10"/>
  <c r="F78" i="6"/>
  <c r="G78" i="6"/>
  <c r="H78" i="6"/>
  <c r="I78" i="6"/>
  <c r="H77" i="11"/>
  <c r="D77" i="11"/>
  <c r="H78" i="11"/>
  <c r="F78" i="11"/>
  <c r="G78" i="11"/>
  <c r="I78" i="11"/>
  <c r="J79" i="11"/>
  <c r="F78" i="8"/>
  <c r="G78" i="8"/>
  <c r="H78" i="8"/>
  <c r="I77" i="8"/>
  <c r="J78" i="8"/>
  <c r="K78" i="8"/>
  <c r="L78" i="8"/>
  <c r="M78" i="8"/>
  <c r="F78" i="3"/>
  <c r="G78" i="3"/>
  <c r="H78" i="3"/>
  <c r="I77" i="3"/>
  <c r="L78" i="3"/>
  <c r="J78" i="3"/>
  <c r="K78" i="3"/>
  <c r="M78" i="3"/>
  <c r="F78" i="12"/>
  <c r="G78" i="12"/>
  <c r="H78" i="12"/>
  <c r="I78" i="12"/>
  <c r="F78" i="5"/>
  <c r="G78" i="5"/>
  <c r="H78" i="5"/>
  <c r="I77" i="5"/>
  <c r="J78" i="5"/>
  <c r="K78" i="5"/>
  <c r="L78" i="5"/>
  <c r="M78" i="5"/>
  <c r="F78" i="4"/>
  <c r="G78" i="4"/>
  <c r="H78" i="4"/>
  <c r="E78" i="9"/>
  <c r="F78" i="9"/>
  <c r="G78" i="9"/>
  <c r="H78" i="9"/>
  <c r="E78" i="7"/>
  <c r="F78" i="7"/>
  <c r="G78" i="7"/>
  <c r="H78" i="7"/>
  <c r="I79" i="7"/>
  <c r="K79" i="6"/>
  <c r="L79" i="6"/>
  <c r="J79" i="6"/>
  <c r="M79" i="6"/>
  <c r="M80" i="6"/>
  <c r="K79" i="11"/>
  <c r="L79" i="11"/>
  <c r="M80" i="11"/>
  <c r="K79" i="12"/>
  <c r="L79" i="12"/>
  <c r="M80" i="12"/>
  <c r="J79" i="12"/>
  <c r="J79" i="4"/>
  <c r="L79" i="4"/>
  <c r="M79" i="4"/>
  <c r="K79" i="7"/>
  <c r="J79" i="7"/>
  <c r="L80" i="15"/>
  <c r="I79" i="15"/>
  <c r="J79" i="15"/>
  <c r="K79" i="15"/>
  <c r="K79" i="9"/>
  <c r="J79" i="9"/>
  <c r="I79" i="9"/>
  <c r="E77" i="15"/>
  <c r="F77" i="15"/>
  <c r="G77" i="15"/>
  <c r="H77" i="15"/>
  <c r="F77" i="10"/>
  <c r="I76" i="10"/>
  <c r="J77" i="10"/>
  <c r="G77" i="10"/>
  <c r="K77" i="10"/>
  <c r="H77" i="10"/>
  <c r="L77" i="10"/>
  <c r="M77" i="10"/>
  <c r="F77" i="6"/>
  <c r="G77" i="6"/>
  <c r="H77" i="6"/>
  <c r="I77" i="6"/>
  <c r="J78" i="6"/>
  <c r="F77" i="11"/>
  <c r="G77" i="11"/>
  <c r="I77" i="11"/>
  <c r="F77" i="8"/>
  <c r="I76" i="8"/>
  <c r="J77" i="8"/>
  <c r="G77" i="8"/>
  <c r="K77" i="8"/>
  <c r="H77" i="8"/>
  <c r="L77" i="8"/>
  <c r="M77" i="8"/>
  <c r="F77" i="3"/>
  <c r="G77" i="3"/>
  <c r="H77" i="3"/>
  <c r="I76" i="3"/>
  <c r="J77" i="3"/>
  <c r="K77" i="3"/>
  <c r="L77" i="3"/>
  <c r="M77" i="3"/>
  <c r="F77" i="12"/>
  <c r="G77" i="12"/>
  <c r="H77" i="12"/>
  <c r="I77" i="12"/>
  <c r="K78" i="12"/>
  <c r="F77" i="5"/>
  <c r="G77" i="5"/>
  <c r="H77" i="5"/>
  <c r="I76" i="5"/>
  <c r="J77" i="5"/>
  <c r="K77" i="5"/>
  <c r="L77" i="5"/>
  <c r="M77" i="5"/>
  <c r="F77" i="4"/>
  <c r="G77" i="4"/>
  <c r="H77" i="4"/>
  <c r="I77" i="4"/>
  <c r="K78" i="4"/>
  <c r="E77" i="9"/>
  <c r="F77" i="9"/>
  <c r="G77" i="9"/>
  <c r="H77" i="9"/>
  <c r="E77" i="7"/>
  <c r="F77" i="7"/>
  <c r="G77" i="7"/>
  <c r="H77" i="7"/>
  <c r="L78" i="6"/>
  <c r="K78" i="6"/>
  <c r="M79" i="11"/>
  <c r="M79" i="12"/>
  <c r="L78" i="12"/>
  <c r="J78" i="12"/>
  <c r="L78" i="4"/>
  <c r="J78" i="4"/>
  <c r="M78" i="4"/>
  <c r="L79" i="9"/>
  <c r="I78" i="7"/>
  <c r="K78" i="7"/>
  <c r="L79" i="7"/>
  <c r="J78" i="7"/>
  <c r="J78" i="15"/>
  <c r="I78" i="15"/>
  <c r="K78" i="15"/>
  <c r="L79" i="15"/>
  <c r="I78" i="9"/>
  <c r="J78" i="9"/>
  <c r="K78" i="9"/>
  <c r="K78" i="11"/>
  <c r="L78" i="11"/>
  <c r="J78" i="11"/>
  <c r="E76" i="15"/>
  <c r="F76" i="15"/>
  <c r="G76" i="15"/>
  <c r="H76" i="15"/>
  <c r="F76" i="10"/>
  <c r="G76" i="10"/>
  <c r="H76" i="10"/>
  <c r="I75" i="10"/>
  <c r="J76" i="10"/>
  <c r="K76" i="10"/>
  <c r="L76" i="10"/>
  <c r="M76" i="10"/>
  <c r="F76" i="6"/>
  <c r="G76" i="6"/>
  <c r="H76" i="6"/>
  <c r="I76" i="6"/>
  <c r="F76" i="11"/>
  <c r="G76" i="11"/>
  <c r="H76" i="11"/>
  <c r="I76" i="11"/>
  <c r="F76" i="8"/>
  <c r="G76" i="8"/>
  <c r="H76" i="8"/>
  <c r="I75" i="8"/>
  <c r="J76" i="8"/>
  <c r="K76" i="8"/>
  <c r="L76" i="8"/>
  <c r="M76" i="8"/>
  <c r="F76" i="3"/>
  <c r="G76" i="3"/>
  <c r="H76" i="3"/>
  <c r="I75" i="3"/>
  <c r="L76" i="3"/>
  <c r="J76" i="3"/>
  <c r="K76" i="3"/>
  <c r="M76" i="3"/>
  <c r="F76" i="12"/>
  <c r="G76" i="12"/>
  <c r="H76" i="12"/>
  <c r="I76" i="12"/>
  <c r="F76" i="5"/>
  <c r="G76" i="5"/>
  <c r="H76" i="5"/>
  <c r="I75" i="5"/>
  <c r="L76" i="5"/>
  <c r="J76" i="5"/>
  <c r="K76" i="5"/>
  <c r="M76" i="5"/>
  <c r="F76" i="4"/>
  <c r="G76" i="4"/>
  <c r="H76" i="4"/>
  <c r="I76" i="4"/>
  <c r="E76" i="9"/>
  <c r="F76" i="9"/>
  <c r="G76" i="9"/>
  <c r="H76" i="9"/>
  <c r="E76" i="7"/>
  <c r="F76" i="7"/>
  <c r="G76" i="7"/>
  <c r="H76" i="7"/>
  <c r="L77" i="6"/>
  <c r="J77" i="6"/>
  <c r="K77" i="6"/>
  <c r="M78" i="6"/>
  <c r="K77" i="11"/>
  <c r="L77" i="11"/>
  <c r="J77" i="11"/>
  <c r="M77" i="11"/>
  <c r="K77" i="12"/>
  <c r="J77" i="12"/>
  <c r="L77" i="12"/>
  <c r="M78" i="12"/>
  <c r="J77" i="4"/>
  <c r="K77" i="4"/>
  <c r="L77" i="4"/>
  <c r="L78" i="9"/>
  <c r="J77" i="7"/>
  <c r="K77" i="7"/>
  <c r="I77" i="7"/>
  <c r="L77" i="7"/>
  <c r="L78" i="7"/>
  <c r="J77" i="15"/>
  <c r="K77" i="15"/>
  <c r="I77" i="15"/>
  <c r="L78" i="15"/>
  <c r="I77" i="9"/>
  <c r="J77" i="9"/>
  <c r="K77" i="9"/>
  <c r="M78" i="11"/>
  <c r="D88" i="14"/>
  <c r="B88" i="14"/>
  <c r="E75" i="15"/>
  <c r="F75" i="15"/>
  <c r="G75" i="15"/>
  <c r="H75" i="15"/>
  <c r="K76" i="15"/>
  <c r="H74" i="15"/>
  <c r="I75" i="15"/>
  <c r="F75" i="10"/>
  <c r="G75" i="10"/>
  <c r="I74" i="10"/>
  <c r="K75" i="10"/>
  <c r="H75" i="10"/>
  <c r="J75" i="10"/>
  <c r="L75" i="10"/>
  <c r="F75" i="6"/>
  <c r="G75" i="6"/>
  <c r="H75" i="6"/>
  <c r="I74" i="6"/>
  <c r="L75" i="6"/>
  <c r="I75" i="6"/>
  <c r="J75" i="6"/>
  <c r="F75" i="11"/>
  <c r="G75" i="11"/>
  <c r="H75" i="11"/>
  <c r="I74" i="11"/>
  <c r="L75" i="11"/>
  <c r="I75" i="11"/>
  <c r="F75" i="8"/>
  <c r="G75" i="8"/>
  <c r="H75" i="8"/>
  <c r="I74" i="8"/>
  <c r="J75" i="8"/>
  <c r="K75" i="8"/>
  <c r="L75" i="8"/>
  <c r="M75" i="8"/>
  <c r="F75" i="3"/>
  <c r="G75" i="3"/>
  <c r="H75" i="3"/>
  <c r="I74" i="3"/>
  <c r="L75" i="3"/>
  <c r="J75" i="3"/>
  <c r="K75" i="3"/>
  <c r="M75" i="3"/>
  <c r="F75" i="12"/>
  <c r="G75" i="12"/>
  <c r="I74" i="12"/>
  <c r="K75" i="12"/>
  <c r="H75" i="12"/>
  <c r="I75" i="12"/>
  <c r="K76" i="12"/>
  <c r="L75" i="12"/>
  <c r="F75" i="5"/>
  <c r="G75" i="5"/>
  <c r="H75" i="5"/>
  <c r="I74" i="5"/>
  <c r="J75" i="5"/>
  <c r="K75" i="5"/>
  <c r="L75" i="5"/>
  <c r="M75" i="5"/>
  <c r="F75" i="4"/>
  <c r="G75" i="4"/>
  <c r="H75" i="4"/>
  <c r="I75" i="4"/>
  <c r="K76" i="4"/>
  <c r="I74" i="4"/>
  <c r="J75" i="4"/>
  <c r="K75" i="4"/>
  <c r="L75" i="4"/>
  <c r="M75" i="4"/>
  <c r="E75" i="9"/>
  <c r="F75" i="9"/>
  <c r="G75" i="9"/>
  <c r="H75" i="9"/>
  <c r="I76" i="9"/>
  <c r="H74" i="9"/>
  <c r="I75" i="9"/>
  <c r="E75" i="7"/>
  <c r="H74" i="7"/>
  <c r="I75" i="7"/>
  <c r="F75" i="7"/>
  <c r="G75" i="7"/>
  <c r="H75" i="7"/>
  <c r="K75" i="7"/>
  <c r="M75" i="10"/>
  <c r="E74" i="15"/>
  <c r="F74" i="15"/>
  <c r="G74" i="15"/>
  <c r="H73" i="15"/>
  <c r="K74" i="15"/>
  <c r="F74" i="10"/>
  <c r="G74" i="10"/>
  <c r="H74" i="10"/>
  <c r="I73" i="10"/>
  <c r="J74" i="10"/>
  <c r="K74" i="10"/>
  <c r="L74" i="10"/>
  <c r="M74" i="10"/>
  <c r="F74" i="6"/>
  <c r="G74" i="6"/>
  <c r="H74" i="6"/>
  <c r="I73" i="6"/>
  <c r="L74" i="6"/>
  <c r="F74" i="11"/>
  <c r="G74" i="11"/>
  <c r="H74" i="11"/>
  <c r="I73" i="11"/>
  <c r="J74" i="11"/>
  <c r="L74" i="11"/>
  <c r="F74" i="8"/>
  <c r="G74" i="8"/>
  <c r="H74" i="8"/>
  <c r="I73" i="8"/>
  <c r="L74" i="8"/>
  <c r="J74" i="8"/>
  <c r="K74" i="8"/>
  <c r="M74" i="8"/>
  <c r="F74" i="3"/>
  <c r="G74" i="3"/>
  <c r="H74" i="3"/>
  <c r="I73" i="3"/>
  <c r="J74" i="3"/>
  <c r="K74" i="3"/>
  <c r="L74" i="3"/>
  <c r="M74" i="3"/>
  <c r="F74" i="12"/>
  <c r="G74" i="12"/>
  <c r="H74" i="12"/>
  <c r="I73" i="12"/>
  <c r="L74" i="12"/>
  <c r="J74" i="12"/>
  <c r="F74" i="5"/>
  <c r="G74" i="5"/>
  <c r="H74" i="5"/>
  <c r="I73" i="5"/>
  <c r="L74" i="5"/>
  <c r="J74" i="5"/>
  <c r="K74" i="5"/>
  <c r="M74" i="5"/>
  <c r="F74" i="4"/>
  <c r="G74" i="4"/>
  <c r="H74" i="4"/>
  <c r="I73" i="4"/>
  <c r="J74" i="4"/>
  <c r="E74" i="9"/>
  <c r="F74" i="9"/>
  <c r="G74" i="9"/>
  <c r="H73" i="9"/>
  <c r="E74" i="7"/>
  <c r="F74" i="7"/>
  <c r="G74" i="7"/>
  <c r="H73" i="7"/>
  <c r="I74" i="7"/>
  <c r="E73" i="15"/>
  <c r="F73" i="15"/>
  <c r="G73" i="15"/>
  <c r="H72" i="15"/>
  <c r="I73" i="15"/>
  <c r="F73" i="10"/>
  <c r="G73" i="10"/>
  <c r="H73" i="10"/>
  <c r="I72" i="10"/>
  <c r="J73" i="10"/>
  <c r="K73" i="10"/>
  <c r="L73" i="10"/>
  <c r="M73" i="10"/>
  <c r="F73" i="6"/>
  <c r="G73" i="6"/>
  <c r="H73" i="6"/>
  <c r="I72" i="6"/>
  <c r="F73" i="11"/>
  <c r="G73" i="11"/>
  <c r="H73" i="11"/>
  <c r="I72" i="11"/>
  <c r="K73" i="11"/>
  <c r="F73" i="8"/>
  <c r="G73" i="8"/>
  <c r="H73" i="8"/>
  <c r="I72" i="8"/>
  <c r="J73" i="8"/>
  <c r="K73" i="8"/>
  <c r="L73" i="8"/>
  <c r="M73" i="8"/>
  <c r="F73" i="3"/>
  <c r="G73" i="3"/>
  <c r="H73" i="3"/>
  <c r="I72" i="3"/>
  <c r="L73" i="3"/>
  <c r="J73" i="3"/>
  <c r="K73" i="3"/>
  <c r="F73" i="12"/>
  <c r="I72" i="12"/>
  <c r="J73" i="12"/>
  <c r="G73" i="12"/>
  <c r="K73" i="12"/>
  <c r="H73" i="12"/>
  <c r="L73" i="12"/>
  <c r="F73" i="5"/>
  <c r="G73" i="5"/>
  <c r="H73" i="5"/>
  <c r="I72" i="5"/>
  <c r="J73" i="5"/>
  <c r="K73" i="5"/>
  <c r="L73" i="5"/>
  <c r="M73" i="5"/>
  <c r="F73" i="4"/>
  <c r="G73" i="4"/>
  <c r="H73" i="4"/>
  <c r="I72" i="4"/>
  <c r="K73" i="4"/>
  <c r="J73" i="4"/>
  <c r="E73" i="9"/>
  <c r="F73" i="9"/>
  <c r="G73" i="9"/>
  <c r="H72" i="9"/>
  <c r="I73" i="9"/>
  <c r="E73" i="7"/>
  <c r="F73" i="7"/>
  <c r="G73" i="7"/>
  <c r="H72" i="7"/>
  <c r="K73" i="7"/>
  <c r="M73" i="3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K5" i="1"/>
  <c r="J5" i="1"/>
  <c r="I68" i="3"/>
  <c r="H5" i="1"/>
  <c r="G5" i="1"/>
  <c r="G68" i="3"/>
  <c r="I67" i="3"/>
  <c r="K68" i="3"/>
  <c r="G69" i="3"/>
  <c r="K69" i="3"/>
  <c r="G70" i="3"/>
  <c r="I69" i="3"/>
  <c r="G71" i="3"/>
  <c r="I70" i="3"/>
  <c r="K71" i="3"/>
  <c r="G72" i="3"/>
  <c r="I71" i="3"/>
  <c r="K72" i="3"/>
  <c r="H68" i="3"/>
  <c r="L68" i="3"/>
  <c r="L69" i="3"/>
  <c r="H71" i="3"/>
  <c r="L71" i="3"/>
  <c r="H72" i="3"/>
  <c r="L72" i="3"/>
  <c r="F68" i="3"/>
  <c r="J68" i="3"/>
  <c r="F69" i="3"/>
  <c r="J69" i="3"/>
  <c r="F70" i="3"/>
  <c r="F71" i="3"/>
  <c r="J71" i="3"/>
  <c r="F72" i="3"/>
  <c r="J72" i="3"/>
  <c r="E36" i="15"/>
  <c r="H35" i="15"/>
  <c r="I36" i="15"/>
  <c r="E37" i="15"/>
  <c r="H36" i="15"/>
  <c r="I37" i="15"/>
  <c r="E38" i="15"/>
  <c r="H37" i="15"/>
  <c r="E39" i="15"/>
  <c r="H38" i="15"/>
  <c r="E40" i="15"/>
  <c r="H39" i="15"/>
  <c r="I40" i="15"/>
  <c r="E41" i="15"/>
  <c r="H40" i="15"/>
  <c r="I41" i="15"/>
  <c r="E42" i="15"/>
  <c r="H41" i="15"/>
  <c r="G42" i="15"/>
  <c r="K42" i="15"/>
  <c r="E43" i="15"/>
  <c r="H42" i="15"/>
  <c r="E44" i="15"/>
  <c r="H43" i="15"/>
  <c r="E45" i="15"/>
  <c r="H44" i="15"/>
  <c r="I45" i="15"/>
  <c r="F45" i="15"/>
  <c r="J45" i="15"/>
  <c r="E46" i="15"/>
  <c r="H45" i="15"/>
  <c r="I46" i="15"/>
  <c r="F46" i="15"/>
  <c r="J46" i="15"/>
  <c r="E47" i="15"/>
  <c r="H46" i="15"/>
  <c r="E49" i="15"/>
  <c r="H48" i="15"/>
  <c r="I49" i="15"/>
  <c r="G49" i="15"/>
  <c r="K49" i="15"/>
  <c r="E50" i="15"/>
  <c r="H49" i="15"/>
  <c r="G50" i="15"/>
  <c r="K50" i="15"/>
  <c r="I50" i="15"/>
  <c r="E51" i="15"/>
  <c r="H50" i="15"/>
  <c r="I51" i="15"/>
  <c r="E52" i="15"/>
  <c r="H51" i="15"/>
  <c r="I52" i="15"/>
  <c r="G52" i="15"/>
  <c r="K52" i="15"/>
  <c r="E53" i="15"/>
  <c r="H52" i="15"/>
  <c r="F53" i="15"/>
  <c r="J53" i="15"/>
  <c r="I53" i="15"/>
  <c r="E54" i="15"/>
  <c r="H53" i="15"/>
  <c r="I54" i="15"/>
  <c r="E55" i="15"/>
  <c r="H54" i="15"/>
  <c r="I55" i="15"/>
  <c r="E56" i="15"/>
  <c r="H55" i="15"/>
  <c r="I56" i="15"/>
  <c r="F56" i="15"/>
  <c r="J56" i="15"/>
  <c r="G56" i="15"/>
  <c r="K56" i="15"/>
  <c r="L56" i="15"/>
  <c r="E57" i="15"/>
  <c r="H56" i="15"/>
  <c r="E58" i="15"/>
  <c r="H57" i="15"/>
  <c r="G58" i="15"/>
  <c r="K58" i="15"/>
  <c r="I58" i="15"/>
  <c r="E59" i="15"/>
  <c r="H58" i="15"/>
  <c r="I59" i="15"/>
  <c r="E60" i="15"/>
  <c r="H59" i="15"/>
  <c r="I60" i="15"/>
  <c r="E61" i="15"/>
  <c r="H60" i="15"/>
  <c r="F61" i="15"/>
  <c r="J61" i="15"/>
  <c r="E62" i="15"/>
  <c r="H61" i="15"/>
  <c r="I62" i="15"/>
  <c r="E63" i="15"/>
  <c r="H62" i="15"/>
  <c r="I63" i="15"/>
  <c r="E64" i="15"/>
  <c r="H63" i="15"/>
  <c r="I64" i="15"/>
  <c r="E65" i="15"/>
  <c r="H64" i="15"/>
  <c r="I65" i="15"/>
  <c r="E66" i="15"/>
  <c r="H65" i="15"/>
  <c r="I66" i="15"/>
  <c r="G66" i="15"/>
  <c r="K66" i="15"/>
  <c r="E67" i="15"/>
  <c r="H66" i="15"/>
  <c r="E68" i="15"/>
  <c r="H67" i="15"/>
  <c r="I68" i="15"/>
  <c r="E69" i="15"/>
  <c r="H68" i="15"/>
  <c r="I69" i="15"/>
  <c r="G69" i="15"/>
  <c r="K69" i="15"/>
  <c r="E70" i="15"/>
  <c r="H69" i="15"/>
  <c r="E71" i="15"/>
  <c r="H70" i="15"/>
  <c r="E72" i="15"/>
  <c r="H71" i="15"/>
  <c r="I72" i="15"/>
  <c r="F72" i="15"/>
  <c r="G72" i="15"/>
  <c r="K72" i="15"/>
  <c r="F34" i="10"/>
  <c r="I33" i="10"/>
  <c r="J34" i="10"/>
  <c r="F35" i="10"/>
  <c r="I34" i="10"/>
  <c r="J35" i="10"/>
  <c r="F36" i="10"/>
  <c r="I35" i="10"/>
  <c r="J36" i="10"/>
  <c r="F37" i="10"/>
  <c r="I36" i="10"/>
  <c r="J37" i="10"/>
  <c r="F38" i="10"/>
  <c r="I37" i="10"/>
  <c r="J38" i="10"/>
  <c r="F39" i="10"/>
  <c r="I38" i="10"/>
  <c r="J39" i="10"/>
  <c r="F40" i="10"/>
  <c r="I39" i="10"/>
  <c r="J40" i="10"/>
  <c r="F41" i="10"/>
  <c r="I40" i="10"/>
  <c r="J41" i="10"/>
  <c r="F42" i="10"/>
  <c r="I41" i="10"/>
  <c r="J42" i="10"/>
  <c r="F43" i="10"/>
  <c r="I42" i="10"/>
  <c r="J43" i="10"/>
  <c r="F44" i="10"/>
  <c r="I43" i="10"/>
  <c r="J44" i="10"/>
  <c r="F45" i="10"/>
  <c r="I44" i="10"/>
  <c r="J45" i="10"/>
  <c r="F46" i="10"/>
  <c r="I45" i="10"/>
  <c r="J46" i="10"/>
  <c r="F47" i="10"/>
  <c r="I46" i="10"/>
  <c r="J47" i="10"/>
  <c r="F48" i="10"/>
  <c r="I47" i="10"/>
  <c r="J48" i="10"/>
  <c r="F49" i="10"/>
  <c r="I48" i="10"/>
  <c r="J49" i="10"/>
  <c r="F50" i="10"/>
  <c r="I49" i="10"/>
  <c r="J50" i="10"/>
  <c r="G50" i="10"/>
  <c r="K50" i="10"/>
  <c r="H50" i="10"/>
  <c r="L50" i="10"/>
  <c r="M50" i="10"/>
  <c r="F51" i="10"/>
  <c r="I50" i="10"/>
  <c r="J51" i="10"/>
  <c r="F52" i="10"/>
  <c r="I51" i="10"/>
  <c r="J52" i="10"/>
  <c r="F53" i="10"/>
  <c r="I52" i="10"/>
  <c r="J53" i="10"/>
  <c r="G53" i="10"/>
  <c r="K53" i="10"/>
  <c r="H53" i="10"/>
  <c r="L53" i="10"/>
  <c r="M53" i="10"/>
  <c r="F54" i="10"/>
  <c r="I53" i="10"/>
  <c r="J54" i="10"/>
  <c r="F55" i="10"/>
  <c r="I54" i="10"/>
  <c r="J55" i="10"/>
  <c r="F56" i="10"/>
  <c r="I55" i="10"/>
  <c r="J56" i="10"/>
  <c r="F57" i="10"/>
  <c r="I56" i="10"/>
  <c r="J57" i="10"/>
  <c r="F58" i="10"/>
  <c r="I57" i="10"/>
  <c r="J58" i="10"/>
  <c r="G58" i="10"/>
  <c r="K58" i="10"/>
  <c r="H58" i="10"/>
  <c r="L58" i="10"/>
  <c r="M58" i="10"/>
  <c r="F59" i="10"/>
  <c r="I58" i="10"/>
  <c r="J59" i="10"/>
  <c r="F60" i="10"/>
  <c r="I59" i="10"/>
  <c r="J60" i="10"/>
  <c r="F61" i="10"/>
  <c r="I60" i="10"/>
  <c r="J61" i="10"/>
  <c r="G61" i="10"/>
  <c r="K61" i="10"/>
  <c r="H61" i="10"/>
  <c r="L61" i="10"/>
  <c r="M61" i="10"/>
  <c r="F62" i="10"/>
  <c r="I61" i="10"/>
  <c r="J62" i="10"/>
  <c r="F63" i="10"/>
  <c r="I62" i="10"/>
  <c r="J63" i="10"/>
  <c r="F64" i="10"/>
  <c r="I63" i="10"/>
  <c r="J64" i="10"/>
  <c r="F65" i="10"/>
  <c r="I64" i="10"/>
  <c r="J65" i="10"/>
  <c r="F66" i="10"/>
  <c r="I65" i="10"/>
  <c r="J66" i="10"/>
  <c r="F67" i="10"/>
  <c r="I66" i="10"/>
  <c r="J67" i="10"/>
  <c r="F68" i="10"/>
  <c r="I67" i="10"/>
  <c r="J68" i="10"/>
  <c r="F69" i="10"/>
  <c r="I68" i="10"/>
  <c r="J69" i="10"/>
  <c r="F70" i="10"/>
  <c r="I69" i="10"/>
  <c r="J70" i="10"/>
  <c r="F71" i="10"/>
  <c r="I70" i="10"/>
  <c r="J71" i="10"/>
  <c r="F72" i="10"/>
  <c r="I71" i="10"/>
  <c r="J72" i="10"/>
  <c r="F33" i="10"/>
  <c r="I32" i="10"/>
  <c r="J33" i="10"/>
  <c r="G72" i="10"/>
  <c r="H72" i="10"/>
  <c r="K72" i="10"/>
  <c r="L72" i="10"/>
  <c r="M72" i="10"/>
  <c r="F34" i="6"/>
  <c r="I33" i="6"/>
  <c r="F35" i="6"/>
  <c r="I34" i="6"/>
  <c r="J35" i="6"/>
  <c r="F36" i="6"/>
  <c r="I35" i="6"/>
  <c r="J36" i="6"/>
  <c r="F37" i="6"/>
  <c r="I36" i="6"/>
  <c r="F38" i="6"/>
  <c r="I37" i="6"/>
  <c r="J38" i="6"/>
  <c r="F39" i="6"/>
  <c r="I38" i="6"/>
  <c r="J39" i="6"/>
  <c r="F40" i="6"/>
  <c r="I39" i="6"/>
  <c r="J40" i="6"/>
  <c r="F41" i="6"/>
  <c r="I40" i="6"/>
  <c r="F42" i="6"/>
  <c r="I41" i="6"/>
  <c r="F43" i="6"/>
  <c r="I42" i="6"/>
  <c r="J43" i="6"/>
  <c r="F44" i="6"/>
  <c r="I43" i="6"/>
  <c r="J44" i="6"/>
  <c r="F45" i="6"/>
  <c r="I44" i="6"/>
  <c r="F46" i="6"/>
  <c r="I45" i="6"/>
  <c r="F47" i="6"/>
  <c r="I46" i="6"/>
  <c r="F48" i="6"/>
  <c r="I47" i="6"/>
  <c r="J48" i="6"/>
  <c r="F49" i="6"/>
  <c r="I48" i="6"/>
  <c r="F50" i="6"/>
  <c r="I49" i="6"/>
  <c r="G50" i="6"/>
  <c r="K50" i="6"/>
  <c r="F51" i="6"/>
  <c r="I50" i="6"/>
  <c r="J51" i="6"/>
  <c r="F52" i="6"/>
  <c r="I51" i="6"/>
  <c r="J52" i="6"/>
  <c r="G52" i="6"/>
  <c r="K52" i="6"/>
  <c r="F53" i="6"/>
  <c r="I52" i="6"/>
  <c r="F54" i="6"/>
  <c r="I53" i="6"/>
  <c r="F55" i="6"/>
  <c r="I54" i="6"/>
  <c r="J55" i="6"/>
  <c r="F56" i="6"/>
  <c r="I55" i="6"/>
  <c r="J56" i="6"/>
  <c r="F57" i="6"/>
  <c r="I56" i="6"/>
  <c r="J57" i="6"/>
  <c r="F58" i="6"/>
  <c r="I57" i="6"/>
  <c r="J58" i="6"/>
  <c r="F59" i="6"/>
  <c r="I58" i="6"/>
  <c r="F60" i="6"/>
  <c r="I59" i="6"/>
  <c r="J60" i="6"/>
  <c r="F61" i="6"/>
  <c r="I60" i="6"/>
  <c r="J61" i="6"/>
  <c r="F62" i="6"/>
  <c r="I61" i="6"/>
  <c r="J62" i="6"/>
  <c r="F63" i="6"/>
  <c r="I62" i="6"/>
  <c r="J63" i="6"/>
  <c r="F64" i="6"/>
  <c r="I63" i="6"/>
  <c r="J64" i="6"/>
  <c r="F65" i="6"/>
  <c r="I64" i="6"/>
  <c r="J65" i="6"/>
  <c r="F66" i="6"/>
  <c r="I65" i="6"/>
  <c r="J66" i="6"/>
  <c r="F67" i="6"/>
  <c r="I66" i="6"/>
  <c r="F68" i="6"/>
  <c r="I67" i="6"/>
  <c r="J68" i="6"/>
  <c r="F69" i="6"/>
  <c r="I68" i="6"/>
  <c r="J69" i="6"/>
  <c r="F70" i="6"/>
  <c r="I69" i="6"/>
  <c r="J70" i="6"/>
  <c r="F71" i="6"/>
  <c r="I70" i="6"/>
  <c r="J71" i="6"/>
  <c r="F72" i="6"/>
  <c r="I71" i="6"/>
  <c r="J72" i="6"/>
  <c r="G72" i="6"/>
  <c r="K72" i="6"/>
  <c r="H72" i="6"/>
  <c r="L72" i="6"/>
  <c r="M72" i="6"/>
  <c r="F33" i="6"/>
  <c r="I32" i="6"/>
  <c r="J33" i="6"/>
  <c r="H33" i="6"/>
  <c r="L33" i="6"/>
  <c r="F34" i="11"/>
  <c r="I33" i="11"/>
  <c r="H34" i="11"/>
  <c r="L34" i="11"/>
  <c r="F35" i="11"/>
  <c r="I34" i="11"/>
  <c r="F36" i="11"/>
  <c r="I35" i="11"/>
  <c r="H36" i="11"/>
  <c r="L36" i="11"/>
  <c r="F37" i="11"/>
  <c r="I36" i="11"/>
  <c r="F38" i="11"/>
  <c r="I37" i="11"/>
  <c r="J38" i="11"/>
  <c r="F39" i="11"/>
  <c r="I38" i="11"/>
  <c r="F40" i="11"/>
  <c r="I39" i="11"/>
  <c r="F41" i="11"/>
  <c r="I40" i="11"/>
  <c r="J41" i="11"/>
  <c r="F42" i="11"/>
  <c r="I41" i="11"/>
  <c r="J42" i="11"/>
  <c r="F43" i="11"/>
  <c r="I42" i="11"/>
  <c r="H43" i="11"/>
  <c r="L43" i="11"/>
  <c r="F44" i="11"/>
  <c r="I43" i="11"/>
  <c r="F45" i="11"/>
  <c r="I44" i="11"/>
  <c r="H45" i="11"/>
  <c r="L45" i="11"/>
  <c r="F46" i="11"/>
  <c r="I45" i="11"/>
  <c r="J46" i="11"/>
  <c r="F47" i="11"/>
  <c r="I46" i="11"/>
  <c r="F48" i="11"/>
  <c r="I47" i="11"/>
  <c r="F49" i="11"/>
  <c r="I48" i="11"/>
  <c r="J49" i="11"/>
  <c r="F50" i="11"/>
  <c r="I49" i="11"/>
  <c r="H50" i="11"/>
  <c r="L50" i="11"/>
  <c r="F51" i="11"/>
  <c r="I50" i="11"/>
  <c r="F52" i="11"/>
  <c r="I51" i="11"/>
  <c r="H52" i="11"/>
  <c r="L52" i="11"/>
  <c r="F53" i="11"/>
  <c r="I52" i="11"/>
  <c r="F54" i="11"/>
  <c r="I53" i="11"/>
  <c r="J54" i="11"/>
  <c r="F55" i="11"/>
  <c r="I54" i="11"/>
  <c r="F56" i="11"/>
  <c r="I55" i="11"/>
  <c r="F57" i="11"/>
  <c r="I56" i="11"/>
  <c r="J57" i="11"/>
  <c r="F58" i="11"/>
  <c r="I57" i="11"/>
  <c r="J58" i="11"/>
  <c r="F59" i="11"/>
  <c r="I58" i="11"/>
  <c r="H59" i="11"/>
  <c r="L59" i="11"/>
  <c r="F60" i="11"/>
  <c r="I59" i="11"/>
  <c r="F61" i="11"/>
  <c r="I60" i="11"/>
  <c r="H61" i="11"/>
  <c r="L61" i="11"/>
  <c r="F62" i="11"/>
  <c r="I61" i="11"/>
  <c r="J62" i="11"/>
  <c r="F63" i="11"/>
  <c r="I62" i="11"/>
  <c r="J63" i="11"/>
  <c r="G63" i="11"/>
  <c r="K63" i="11"/>
  <c r="H63" i="11"/>
  <c r="L63" i="11"/>
  <c r="M63" i="11"/>
  <c r="F64" i="11"/>
  <c r="D63" i="11"/>
  <c r="I63" i="11"/>
  <c r="J64" i="11"/>
  <c r="F65" i="11"/>
  <c r="I64" i="11"/>
  <c r="J65" i="11"/>
  <c r="F66" i="11"/>
  <c r="I65" i="11"/>
  <c r="H66" i="11"/>
  <c r="L66" i="11"/>
  <c r="F67" i="11"/>
  <c r="I66" i="11"/>
  <c r="F68" i="11"/>
  <c r="I67" i="11"/>
  <c r="J68" i="11"/>
  <c r="F69" i="11"/>
  <c r="H68" i="11"/>
  <c r="D68" i="11"/>
  <c r="I68" i="11"/>
  <c r="J69" i="11"/>
  <c r="F70" i="11"/>
  <c r="I69" i="11"/>
  <c r="J70" i="11"/>
  <c r="F71" i="11"/>
  <c r="I70" i="11"/>
  <c r="J71" i="11"/>
  <c r="F72" i="11"/>
  <c r="I71" i="11"/>
  <c r="J72" i="11"/>
  <c r="G72" i="11"/>
  <c r="K72" i="11"/>
  <c r="H72" i="11"/>
  <c r="L72" i="11"/>
  <c r="M72" i="11"/>
  <c r="F33" i="11"/>
  <c r="I32" i="11"/>
  <c r="E6" i="9"/>
  <c r="H5" i="9"/>
  <c r="I6" i="9"/>
  <c r="E7" i="9"/>
  <c r="H6" i="9"/>
  <c r="I7" i="9"/>
  <c r="E8" i="9"/>
  <c r="H7" i="9"/>
  <c r="I8" i="9"/>
  <c r="E9" i="9"/>
  <c r="H8" i="9"/>
  <c r="I9" i="9"/>
  <c r="F9" i="9"/>
  <c r="J9" i="9"/>
  <c r="E11" i="9"/>
  <c r="H10" i="9"/>
  <c r="I11" i="9"/>
  <c r="E13" i="9"/>
  <c r="H12" i="9"/>
  <c r="I13" i="9"/>
  <c r="E14" i="9"/>
  <c r="H13" i="9"/>
  <c r="I14" i="9"/>
  <c r="E16" i="9"/>
  <c r="H15" i="9"/>
  <c r="I16" i="9"/>
  <c r="E17" i="9"/>
  <c r="H16" i="9"/>
  <c r="I17" i="9"/>
  <c r="E19" i="9"/>
  <c r="H18" i="9"/>
  <c r="I19" i="9"/>
  <c r="E22" i="9"/>
  <c r="H21" i="9"/>
  <c r="I22" i="9"/>
  <c r="E25" i="9"/>
  <c r="H24" i="9"/>
  <c r="I25" i="9"/>
  <c r="E31" i="9"/>
  <c r="H30" i="9"/>
  <c r="E35" i="9"/>
  <c r="H34" i="9"/>
  <c r="I35" i="9"/>
  <c r="E37" i="9"/>
  <c r="H36" i="9"/>
  <c r="I37" i="9"/>
  <c r="E41" i="9"/>
  <c r="H40" i="9"/>
  <c r="I41" i="9"/>
  <c r="E42" i="9"/>
  <c r="H41" i="9"/>
  <c r="I42" i="9"/>
  <c r="E43" i="9"/>
  <c r="H42" i="9"/>
  <c r="I43" i="9"/>
  <c r="E44" i="9"/>
  <c r="H43" i="9"/>
  <c r="E45" i="9"/>
  <c r="H44" i="9"/>
  <c r="E46" i="9"/>
  <c r="H45" i="9"/>
  <c r="E47" i="9"/>
  <c r="H46" i="9"/>
  <c r="E48" i="9"/>
  <c r="H47" i="9"/>
  <c r="E49" i="9"/>
  <c r="H48" i="9"/>
  <c r="I49" i="9"/>
  <c r="F49" i="9"/>
  <c r="J49" i="9"/>
  <c r="G49" i="9"/>
  <c r="K49" i="9"/>
  <c r="L49" i="9"/>
  <c r="E50" i="9"/>
  <c r="H49" i="9"/>
  <c r="I50" i="9"/>
  <c r="E51" i="9"/>
  <c r="H50" i="9"/>
  <c r="I51" i="9"/>
  <c r="E52" i="9"/>
  <c r="H51" i="9"/>
  <c r="I52" i="9"/>
  <c r="E53" i="9"/>
  <c r="H52" i="9"/>
  <c r="I53" i="9"/>
  <c r="E54" i="9"/>
  <c r="H53" i="9"/>
  <c r="I54" i="9"/>
  <c r="E55" i="9"/>
  <c r="H54" i="9"/>
  <c r="E56" i="9"/>
  <c r="H55" i="9"/>
  <c r="E57" i="9"/>
  <c r="H56" i="9"/>
  <c r="E58" i="9"/>
  <c r="H57" i="9"/>
  <c r="E59" i="9"/>
  <c r="H58" i="9"/>
  <c r="E60" i="9"/>
  <c r="H59" i="9"/>
  <c r="I60" i="9"/>
  <c r="F60" i="9"/>
  <c r="J60" i="9"/>
  <c r="G60" i="9"/>
  <c r="K60" i="9"/>
  <c r="L60" i="9"/>
  <c r="E61" i="9"/>
  <c r="H60" i="9"/>
  <c r="I61" i="9"/>
  <c r="E62" i="9"/>
  <c r="H61" i="9"/>
  <c r="I62" i="9"/>
  <c r="E63" i="9"/>
  <c r="H62" i="9"/>
  <c r="G63" i="9"/>
  <c r="K63" i="9"/>
  <c r="E64" i="9"/>
  <c r="H63" i="9"/>
  <c r="I64" i="9"/>
  <c r="F64" i="9"/>
  <c r="J64" i="9"/>
  <c r="K64" i="9"/>
  <c r="L64" i="9"/>
  <c r="E65" i="9"/>
  <c r="H64" i="9"/>
  <c r="I65" i="9"/>
  <c r="E66" i="9"/>
  <c r="H65" i="9"/>
  <c r="I66" i="9"/>
  <c r="E67" i="9"/>
  <c r="H66" i="9"/>
  <c r="I67" i="9"/>
  <c r="K67" i="9"/>
  <c r="E68" i="9"/>
  <c r="H67" i="9"/>
  <c r="I68" i="9"/>
  <c r="E69" i="9"/>
  <c r="H68" i="9"/>
  <c r="I69" i="9"/>
  <c r="E70" i="9"/>
  <c r="H69" i="9"/>
  <c r="I70" i="9"/>
  <c r="F70" i="9"/>
  <c r="J70" i="9"/>
  <c r="G70" i="9"/>
  <c r="K70" i="9"/>
  <c r="L70" i="9"/>
  <c r="E71" i="9"/>
  <c r="H70" i="9"/>
  <c r="E72" i="9"/>
  <c r="H71" i="9"/>
  <c r="E5" i="9"/>
  <c r="H4" i="9"/>
  <c r="I5" i="9"/>
  <c r="F34" i="8"/>
  <c r="I33" i="8"/>
  <c r="J34" i="8"/>
  <c r="F35" i="8"/>
  <c r="I34" i="8"/>
  <c r="J35" i="8"/>
  <c r="F36" i="8"/>
  <c r="I35" i="8"/>
  <c r="J36" i="8"/>
  <c r="F37" i="8"/>
  <c r="I36" i="8"/>
  <c r="J37" i="8"/>
  <c r="F38" i="8"/>
  <c r="I37" i="8"/>
  <c r="J38" i="8"/>
  <c r="F39" i="8"/>
  <c r="I38" i="8"/>
  <c r="J39" i="8"/>
  <c r="F40" i="8"/>
  <c r="I39" i="8"/>
  <c r="J40" i="8"/>
  <c r="F41" i="8"/>
  <c r="I40" i="8"/>
  <c r="J41" i="8"/>
  <c r="F42" i="8"/>
  <c r="I41" i="8"/>
  <c r="J42" i="8"/>
  <c r="G42" i="8"/>
  <c r="K42" i="8"/>
  <c r="H42" i="8"/>
  <c r="L42" i="8"/>
  <c r="M42" i="8"/>
  <c r="F43" i="8"/>
  <c r="I42" i="8"/>
  <c r="J43" i="8"/>
  <c r="F44" i="8"/>
  <c r="I43" i="8"/>
  <c r="J44" i="8"/>
  <c r="F45" i="8"/>
  <c r="I44" i="8"/>
  <c r="J45" i="8"/>
  <c r="F46" i="8"/>
  <c r="I45" i="8"/>
  <c r="J46" i="8"/>
  <c r="F47" i="8"/>
  <c r="I46" i="8"/>
  <c r="J47" i="8"/>
  <c r="F48" i="8"/>
  <c r="I47" i="8"/>
  <c r="J48" i="8"/>
  <c r="G48" i="8"/>
  <c r="K48" i="8"/>
  <c r="H48" i="8"/>
  <c r="L48" i="8"/>
  <c r="M48" i="8"/>
  <c r="F49" i="8"/>
  <c r="I48" i="8"/>
  <c r="J49" i="8"/>
  <c r="F50" i="8"/>
  <c r="I49" i="8"/>
  <c r="J50" i="8"/>
  <c r="G50" i="8"/>
  <c r="K50" i="8"/>
  <c r="H50" i="8"/>
  <c r="L50" i="8"/>
  <c r="M50" i="8"/>
  <c r="F51" i="8"/>
  <c r="I50" i="8"/>
  <c r="J51" i="8"/>
  <c r="F52" i="8"/>
  <c r="I51" i="8"/>
  <c r="J52" i="8"/>
  <c r="F53" i="8"/>
  <c r="I52" i="8"/>
  <c r="J53" i="8"/>
  <c r="F54" i="8"/>
  <c r="I53" i="8"/>
  <c r="J54" i="8"/>
  <c r="F55" i="8"/>
  <c r="I54" i="8"/>
  <c r="J55" i="8"/>
  <c r="G55" i="8"/>
  <c r="K55" i="8"/>
  <c r="H55" i="8"/>
  <c r="L55" i="8"/>
  <c r="M55" i="8"/>
  <c r="F56" i="8"/>
  <c r="I55" i="8"/>
  <c r="J56" i="8"/>
  <c r="F57" i="8"/>
  <c r="I56" i="8"/>
  <c r="J57" i="8"/>
  <c r="F58" i="8"/>
  <c r="I57" i="8"/>
  <c r="J58" i="8"/>
  <c r="F59" i="8"/>
  <c r="I58" i="8"/>
  <c r="J59" i="8"/>
  <c r="F60" i="8"/>
  <c r="I59" i="8"/>
  <c r="J60" i="8"/>
  <c r="F61" i="8"/>
  <c r="H60" i="8"/>
  <c r="D60" i="8"/>
  <c r="I60" i="8"/>
  <c r="J61" i="8"/>
  <c r="F62" i="8"/>
  <c r="I61" i="8"/>
  <c r="J62" i="8"/>
  <c r="F63" i="8"/>
  <c r="I62" i="8"/>
  <c r="J63" i="8"/>
  <c r="F64" i="8"/>
  <c r="I63" i="8"/>
  <c r="J64" i="8"/>
  <c r="F65" i="8"/>
  <c r="I64" i="8"/>
  <c r="J65" i="8"/>
  <c r="F66" i="8"/>
  <c r="I65" i="8"/>
  <c r="J66" i="8"/>
  <c r="F67" i="8"/>
  <c r="I66" i="8"/>
  <c r="J67" i="8"/>
  <c r="F68" i="8"/>
  <c r="I67" i="8"/>
  <c r="J68" i="8"/>
  <c r="F69" i="8"/>
  <c r="I68" i="8"/>
  <c r="J69" i="8"/>
  <c r="F70" i="8"/>
  <c r="I69" i="8"/>
  <c r="J70" i="8"/>
  <c r="F71" i="8"/>
  <c r="I70" i="8"/>
  <c r="J71" i="8"/>
  <c r="F72" i="8"/>
  <c r="I71" i="8"/>
  <c r="J72" i="8"/>
  <c r="G72" i="8"/>
  <c r="K72" i="8"/>
  <c r="H72" i="8"/>
  <c r="L72" i="8"/>
  <c r="M72" i="8"/>
  <c r="F33" i="8"/>
  <c r="I32" i="8"/>
  <c r="J33" i="8"/>
  <c r="F34" i="3"/>
  <c r="I33" i="3"/>
  <c r="J34" i="3"/>
  <c r="F35" i="3"/>
  <c r="I34" i="3"/>
  <c r="J35" i="3"/>
  <c r="F36" i="3"/>
  <c r="I35" i="3"/>
  <c r="J36" i="3"/>
  <c r="F37" i="3"/>
  <c r="I36" i="3"/>
  <c r="J37" i="3"/>
  <c r="F38" i="3"/>
  <c r="I37" i="3"/>
  <c r="J38" i="3"/>
  <c r="F39" i="3"/>
  <c r="I38" i="3"/>
  <c r="J39" i="3"/>
  <c r="F40" i="3"/>
  <c r="I39" i="3"/>
  <c r="J40" i="3"/>
  <c r="F41" i="3"/>
  <c r="I40" i="3"/>
  <c r="J41" i="3"/>
  <c r="F42" i="3"/>
  <c r="I41" i="3"/>
  <c r="J42" i="3"/>
  <c r="F43" i="3"/>
  <c r="I42" i="3"/>
  <c r="J43" i="3"/>
  <c r="F44" i="3"/>
  <c r="I43" i="3"/>
  <c r="J44" i="3"/>
  <c r="F45" i="3"/>
  <c r="I44" i="3"/>
  <c r="J45" i="3"/>
  <c r="F46" i="3"/>
  <c r="I45" i="3"/>
  <c r="J46" i="3"/>
  <c r="F47" i="3"/>
  <c r="I46" i="3"/>
  <c r="J47" i="3"/>
  <c r="F48" i="3"/>
  <c r="I47" i="3"/>
  <c r="J48" i="3"/>
  <c r="F49" i="3"/>
  <c r="I48" i="3"/>
  <c r="J49" i="3"/>
  <c r="F50" i="3"/>
  <c r="I49" i="3"/>
  <c r="J50" i="3"/>
  <c r="F51" i="3"/>
  <c r="I50" i="3"/>
  <c r="J51" i="3"/>
  <c r="F52" i="3"/>
  <c r="I51" i="3"/>
  <c r="J52" i="3"/>
  <c r="F53" i="3"/>
  <c r="I52" i="3"/>
  <c r="J53" i="3"/>
  <c r="F54" i="3"/>
  <c r="I53" i="3"/>
  <c r="J54" i="3"/>
  <c r="F55" i="3"/>
  <c r="I54" i="3"/>
  <c r="J55" i="3"/>
  <c r="F56" i="3"/>
  <c r="I55" i="3"/>
  <c r="J56" i="3"/>
  <c r="F57" i="3"/>
  <c r="I56" i="3"/>
  <c r="J57" i="3"/>
  <c r="F58" i="3"/>
  <c r="I57" i="3"/>
  <c r="J58" i="3"/>
  <c r="F59" i="3"/>
  <c r="I58" i="3"/>
  <c r="J59" i="3"/>
  <c r="F60" i="3"/>
  <c r="I59" i="3"/>
  <c r="J60" i="3"/>
  <c r="F61" i="3"/>
  <c r="I60" i="3"/>
  <c r="J61" i="3"/>
  <c r="F62" i="3"/>
  <c r="I61" i="3"/>
  <c r="J62" i="3"/>
  <c r="F63" i="3"/>
  <c r="I62" i="3"/>
  <c r="J63" i="3"/>
  <c r="F64" i="3"/>
  <c r="I63" i="3"/>
  <c r="J64" i="3"/>
  <c r="F65" i="3"/>
  <c r="I64" i="3"/>
  <c r="J65" i="3"/>
  <c r="F66" i="3"/>
  <c r="I65" i="3"/>
  <c r="J66" i="3"/>
  <c r="F67" i="3"/>
  <c r="I66" i="3"/>
  <c r="J67" i="3"/>
  <c r="M72" i="3"/>
  <c r="F33" i="3"/>
  <c r="I32" i="3"/>
  <c r="J33" i="3"/>
  <c r="F34" i="12"/>
  <c r="I33" i="12"/>
  <c r="J34" i="12"/>
  <c r="F35" i="12"/>
  <c r="I34" i="12"/>
  <c r="J35" i="12"/>
  <c r="F36" i="12"/>
  <c r="I35" i="12"/>
  <c r="F37" i="12"/>
  <c r="I36" i="12"/>
  <c r="F38" i="12"/>
  <c r="I37" i="12"/>
  <c r="G38" i="12"/>
  <c r="K38" i="12"/>
  <c r="F39" i="12"/>
  <c r="I38" i="12"/>
  <c r="F40" i="12"/>
  <c r="I39" i="12"/>
  <c r="F41" i="12"/>
  <c r="I40" i="12"/>
  <c r="F42" i="12"/>
  <c r="I41" i="12"/>
  <c r="J42" i="12"/>
  <c r="H42" i="12"/>
  <c r="L42" i="12"/>
  <c r="F43" i="12"/>
  <c r="I42" i="12"/>
  <c r="H43" i="12"/>
  <c r="L43" i="12"/>
  <c r="J43" i="12"/>
  <c r="F44" i="12"/>
  <c r="B44" i="12"/>
  <c r="I43" i="12"/>
  <c r="J44" i="12"/>
  <c r="F45" i="12"/>
  <c r="G44" i="12"/>
  <c r="C44" i="12"/>
  <c r="N44" i="12"/>
  <c r="F46" i="12"/>
  <c r="I45" i="12"/>
  <c r="F47" i="12"/>
  <c r="I46" i="12"/>
  <c r="F48" i="12"/>
  <c r="G47" i="12"/>
  <c r="C47" i="12"/>
  <c r="N47" i="12"/>
  <c r="I47" i="12"/>
  <c r="G48" i="12"/>
  <c r="K48" i="12"/>
  <c r="F49" i="12"/>
  <c r="I48" i="12"/>
  <c r="F50" i="12"/>
  <c r="G49" i="12"/>
  <c r="C49" i="12"/>
  <c r="F51" i="12"/>
  <c r="G50" i="12"/>
  <c r="F52" i="12"/>
  <c r="I51" i="12"/>
  <c r="F53" i="12"/>
  <c r="I52" i="12"/>
  <c r="H53" i="12"/>
  <c r="L53" i="12"/>
  <c r="F54" i="12"/>
  <c r="I53" i="12"/>
  <c r="F55" i="12"/>
  <c r="I54" i="12"/>
  <c r="H55" i="12"/>
  <c r="L55" i="12"/>
  <c r="F56" i="12"/>
  <c r="D55" i="12"/>
  <c r="I55" i="12"/>
  <c r="J56" i="12"/>
  <c r="F57" i="12"/>
  <c r="I56" i="12"/>
  <c r="F58" i="12"/>
  <c r="I57" i="12"/>
  <c r="J58" i="12"/>
  <c r="F59" i="12"/>
  <c r="I58" i="12"/>
  <c r="H59" i="12"/>
  <c r="L59" i="12"/>
  <c r="F60" i="12"/>
  <c r="I59" i="12"/>
  <c r="F61" i="12"/>
  <c r="H60" i="12"/>
  <c r="D60" i="12"/>
  <c r="I60" i="12"/>
  <c r="J61" i="12"/>
  <c r="F62" i="12"/>
  <c r="I61" i="12"/>
  <c r="F63" i="12"/>
  <c r="I62" i="12"/>
  <c r="F64" i="12"/>
  <c r="I63" i="12"/>
  <c r="H64" i="12"/>
  <c r="L64" i="12"/>
  <c r="F65" i="12"/>
  <c r="I64" i="12"/>
  <c r="F66" i="12"/>
  <c r="I65" i="12"/>
  <c r="J66" i="12"/>
  <c r="H66" i="12"/>
  <c r="L66" i="12"/>
  <c r="F67" i="12"/>
  <c r="I66" i="12"/>
  <c r="F68" i="12"/>
  <c r="I67" i="12"/>
  <c r="F69" i="12"/>
  <c r="I68" i="12"/>
  <c r="H69" i="12"/>
  <c r="L69" i="12"/>
  <c r="J69" i="12"/>
  <c r="F70" i="12"/>
  <c r="I69" i="12"/>
  <c r="J70" i="12"/>
  <c r="F71" i="12"/>
  <c r="I70" i="12"/>
  <c r="H71" i="12"/>
  <c r="L71" i="12"/>
  <c r="F72" i="12"/>
  <c r="I71" i="12"/>
  <c r="F33" i="12"/>
  <c r="I32" i="12"/>
  <c r="G33" i="12"/>
  <c r="K33" i="12"/>
  <c r="G72" i="12"/>
  <c r="H72" i="12"/>
  <c r="F34" i="5"/>
  <c r="I33" i="5"/>
  <c r="J34" i="5"/>
  <c r="F35" i="5"/>
  <c r="I34" i="5"/>
  <c r="J35" i="5"/>
  <c r="F36" i="5"/>
  <c r="I35" i="5"/>
  <c r="J36" i="5"/>
  <c r="F37" i="5"/>
  <c r="I36" i="5"/>
  <c r="J37" i="5"/>
  <c r="F38" i="5"/>
  <c r="I37" i="5"/>
  <c r="J38" i="5"/>
  <c r="F39" i="5"/>
  <c r="I38" i="5"/>
  <c r="J39" i="5"/>
  <c r="F40" i="5"/>
  <c r="I39" i="5"/>
  <c r="J40" i="5"/>
  <c r="G40" i="5"/>
  <c r="K40" i="5"/>
  <c r="H40" i="5"/>
  <c r="L40" i="5"/>
  <c r="M40" i="5"/>
  <c r="F41" i="5"/>
  <c r="I40" i="5"/>
  <c r="J41" i="5"/>
  <c r="G41" i="5"/>
  <c r="K41" i="5"/>
  <c r="H41" i="5"/>
  <c r="L41" i="5"/>
  <c r="M41" i="5"/>
  <c r="F42" i="5"/>
  <c r="I41" i="5"/>
  <c r="J42" i="5"/>
  <c r="G42" i="5"/>
  <c r="K42" i="5"/>
  <c r="H42" i="5"/>
  <c r="L42" i="5"/>
  <c r="M42" i="5"/>
  <c r="F43" i="5"/>
  <c r="I42" i="5"/>
  <c r="J43" i="5"/>
  <c r="I43" i="5"/>
  <c r="J44" i="5"/>
  <c r="F45" i="5"/>
  <c r="I44" i="5"/>
  <c r="J45" i="5"/>
  <c r="F46" i="5"/>
  <c r="I45" i="5"/>
  <c r="J46" i="5"/>
  <c r="G46" i="5"/>
  <c r="K46" i="5"/>
  <c r="H46" i="5"/>
  <c r="L46" i="5"/>
  <c r="M46" i="5"/>
  <c r="F47" i="5"/>
  <c r="I46" i="5"/>
  <c r="J47" i="5"/>
  <c r="F48" i="5"/>
  <c r="I47" i="5"/>
  <c r="J48" i="5"/>
  <c r="F49" i="5"/>
  <c r="I48" i="5"/>
  <c r="J49" i="5"/>
  <c r="F50" i="5"/>
  <c r="I49" i="5"/>
  <c r="J50" i="5"/>
  <c r="F51" i="5"/>
  <c r="I50" i="5"/>
  <c r="J51" i="5"/>
  <c r="G51" i="5"/>
  <c r="K51" i="5"/>
  <c r="H51" i="5"/>
  <c r="L51" i="5"/>
  <c r="M51" i="5"/>
  <c r="F52" i="5"/>
  <c r="I51" i="5"/>
  <c r="J52" i="5"/>
  <c r="F53" i="5"/>
  <c r="I52" i="5"/>
  <c r="J53" i="5"/>
  <c r="F54" i="5"/>
  <c r="I53" i="5"/>
  <c r="J54" i="5"/>
  <c r="G54" i="5"/>
  <c r="K54" i="5"/>
  <c r="H54" i="5"/>
  <c r="L54" i="5"/>
  <c r="M54" i="5"/>
  <c r="F55" i="5"/>
  <c r="I54" i="5"/>
  <c r="J55" i="5"/>
  <c r="F56" i="5"/>
  <c r="I55" i="5"/>
  <c r="J56" i="5"/>
  <c r="F57" i="5"/>
  <c r="I56" i="5"/>
  <c r="J57" i="5"/>
  <c r="F58" i="5"/>
  <c r="I57" i="5"/>
  <c r="J58" i="5"/>
  <c r="F59" i="5"/>
  <c r="I58" i="5"/>
  <c r="J59" i="5"/>
  <c r="F60" i="5"/>
  <c r="I59" i="5"/>
  <c r="J60" i="5"/>
  <c r="F61" i="5"/>
  <c r="I60" i="5"/>
  <c r="J61" i="5"/>
  <c r="F62" i="5"/>
  <c r="I61" i="5"/>
  <c r="J62" i="5"/>
  <c r="F63" i="5"/>
  <c r="I62" i="5"/>
  <c r="J63" i="5"/>
  <c r="F64" i="5"/>
  <c r="I63" i="5"/>
  <c r="J64" i="5"/>
  <c r="F65" i="5"/>
  <c r="I64" i="5"/>
  <c r="J65" i="5"/>
  <c r="F66" i="5"/>
  <c r="I65" i="5"/>
  <c r="J66" i="5"/>
  <c r="F67" i="5"/>
  <c r="I66" i="5"/>
  <c r="J67" i="5"/>
  <c r="F68" i="5"/>
  <c r="I67" i="5"/>
  <c r="J68" i="5"/>
  <c r="F69" i="5"/>
  <c r="I68" i="5"/>
  <c r="J69" i="5"/>
  <c r="F70" i="5"/>
  <c r="I69" i="5"/>
  <c r="J70" i="5"/>
  <c r="F71" i="5"/>
  <c r="I70" i="5"/>
  <c r="J71" i="5"/>
  <c r="F72" i="5"/>
  <c r="I71" i="5"/>
  <c r="J72" i="5"/>
  <c r="F33" i="5"/>
  <c r="I32" i="5"/>
  <c r="J33" i="5"/>
  <c r="G72" i="5"/>
  <c r="H72" i="5"/>
  <c r="L72" i="5"/>
  <c r="K72" i="5"/>
  <c r="M72" i="5"/>
  <c r="F33" i="4"/>
  <c r="I32" i="4"/>
  <c r="F34" i="4"/>
  <c r="I33" i="4"/>
  <c r="J34" i="4"/>
  <c r="G34" i="4"/>
  <c r="K34" i="4"/>
  <c r="H34" i="4"/>
  <c r="L34" i="4"/>
  <c r="M34" i="4"/>
  <c r="F35" i="4"/>
  <c r="I34" i="4"/>
  <c r="J35" i="4"/>
  <c r="H35" i="4"/>
  <c r="L35" i="4"/>
  <c r="F36" i="4"/>
  <c r="I35" i="4"/>
  <c r="F37" i="4"/>
  <c r="I36" i="4"/>
  <c r="J37" i="4"/>
  <c r="G37" i="4"/>
  <c r="K37" i="4"/>
  <c r="H37" i="4"/>
  <c r="L37" i="4"/>
  <c r="M37" i="4"/>
  <c r="F38" i="4"/>
  <c r="I37" i="4"/>
  <c r="J38" i="4"/>
  <c r="G38" i="4"/>
  <c r="K38" i="4"/>
  <c r="H38" i="4"/>
  <c r="L38" i="4"/>
  <c r="M38" i="4"/>
  <c r="F39" i="4"/>
  <c r="I38" i="4"/>
  <c r="J39" i="4"/>
  <c r="F40" i="4"/>
  <c r="I39" i="4"/>
  <c r="J40" i="4"/>
  <c r="G40" i="4"/>
  <c r="K40" i="4"/>
  <c r="H40" i="4"/>
  <c r="L40" i="4"/>
  <c r="M40" i="4"/>
  <c r="F41" i="4"/>
  <c r="I40" i="4"/>
  <c r="H41" i="4"/>
  <c r="L41" i="4"/>
  <c r="F42" i="4"/>
  <c r="I41" i="4"/>
  <c r="J42" i="4"/>
  <c r="G42" i="4"/>
  <c r="K42" i="4"/>
  <c r="H42" i="4"/>
  <c r="L42" i="4"/>
  <c r="M42" i="4"/>
  <c r="F43" i="4"/>
  <c r="D42" i="4"/>
  <c r="I42" i="4"/>
  <c r="J43" i="4"/>
  <c r="I43" i="4"/>
  <c r="J44" i="4"/>
  <c r="K44" i="4"/>
  <c r="H44" i="4"/>
  <c r="L44" i="4"/>
  <c r="M44" i="4"/>
  <c r="D44" i="4"/>
  <c r="I44" i="4"/>
  <c r="J45" i="4"/>
  <c r="I45" i="4"/>
  <c r="J46" i="4"/>
  <c r="F47" i="4"/>
  <c r="I46" i="4"/>
  <c r="F48" i="4"/>
  <c r="I47" i="4"/>
  <c r="G48" i="4"/>
  <c r="K48" i="4"/>
  <c r="F49" i="4"/>
  <c r="I48" i="4"/>
  <c r="J49" i="4"/>
  <c r="F50" i="4"/>
  <c r="I49" i="4"/>
  <c r="J50" i="4"/>
  <c r="F51" i="4"/>
  <c r="I50" i="4"/>
  <c r="G51" i="4"/>
  <c r="K51" i="4"/>
  <c r="F52" i="4"/>
  <c r="I51" i="4"/>
  <c r="F53" i="4"/>
  <c r="H52" i="4"/>
  <c r="D52" i="4"/>
  <c r="I52" i="4"/>
  <c r="J53" i="4"/>
  <c r="F54" i="4"/>
  <c r="I53" i="4"/>
  <c r="J54" i="4"/>
  <c r="G54" i="4"/>
  <c r="K54" i="4"/>
  <c r="H54" i="4"/>
  <c r="L54" i="4"/>
  <c r="M54" i="4"/>
  <c r="F55" i="4"/>
  <c r="I54" i="4"/>
  <c r="G55" i="4"/>
  <c r="K55" i="4"/>
  <c r="J55" i="4"/>
  <c r="F56" i="4"/>
  <c r="I55" i="4"/>
  <c r="J56" i="4"/>
  <c r="F57" i="4"/>
  <c r="I56" i="4"/>
  <c r="J57" i="4"/>
  <c r="G57" i="4"/>
  <c r="K57" i="4"/>
  <c r="H57" i="4"/>
  <c r="L57" i="4"/>
  <c r="M57" i="4"/>
  <c r="F58" i="4"/>
  <c r="I57" i="4"/>
  <c r="J58" i="4"/>
  <c r="G58" i="4"/>
  <c r="K58" i="4"/>
  <c r="F59" i="4"/>
  <c r="I58" i="4"/>
  <c r="G59" i="4"/>
  <c r="K59" i="4"/>
  <c r="J59" i="4"/>
  <c r="F60" i="4"/>
  <c r="I59" i="4"/>
  <c r="J60" i="4"/>
  <c r="F61" i="4"/>
  <c r="I60" i="4"/>
  <c r="J61" i="4"/>
  <c r="G61" i="4"/>
  <c r="K61" i="4"/>
  <c r="H61" i="4"/>
  <c r="L61" i="4"/>
  <c r="M61" i="4"/>
  <c r="F62" i="4"/>
  <c r="I61" i="4"/>
  <c r="J62" i="4"/>
  <c r="G62" i="4"/>
  <c r="K62" i="4"/>
  <c r="F63" i="4"/>
  <c r="I62" i="4"/>
  <c r="G63" i="4"/>
  <c r="K63" i="4"/>
  <c r="J63" i="4"/>
  <c r="H63" i="4"/>
  <c r="L63" i="4"/>
  <c r="M63" i="4"/>
  <c r="F64" i="4"/>
  <c r="I63" i="4"/>
  <c r="J64" i="4"/>
  <c r="F65" i="4"/>
  <c r="I64" i="4"/>
  <c r="J65" i="4"/>
  <c r="G65" i="4"/>
  <c r="K65" i="4"/>
  <c r="H65" i="4"/>
  <c r="L65" i="4"/>
  <c r="M65" i="4"/>
  <c r="F66" i="4"/>
  <c r="I65" i="4"/>
  <c r="J66" i="4"/>
  <c r="G66" i="4"/>
  <c r="K66" i="4"/>
  <c r="F67" i="4"/>
  <c r="I66" i="4"/>
  <c r="G67" i="4"/>
  <c r="K67" i="4"/>
  <c r="J67" i="4"/>
  <c r="H67" i="4"/>
  <c r="L67" i="4"/>
  <c r="M67" i="4"/>
  <c r="F68" i="4"/>
  <c r="I67" i="4"/>
  <c r="J68" i="4"/>
  <c r="F69" i="4"/>
  <c r="I68" i="4"/>
  <c r="J69" i="4"/>
  <c r="G69" i="4"/>
  <c r="K69" i="4"/>
  <c r="H69" i="4"/>
  <c r="L69" i="4"/>
  <c r="M69" i="4"/>
  <c r="F70" i="4"/>
  <c r="I69" i="4"/>
  <c r="J70" i="4"/>
  <c r="G70" i="4"/>
  <c r="K70" i="4"/>
  <c r="F71" i="4"/>
  <c r="I70" i="4"/>
  <c r="J71" i="4"/>
  <c r="G71" i="4"/>
  <c r="K71" i="4"/>
  <c r="H71" i="4"/>
  <c r="L71" i="4"/>
  <c r="M71" i="4"/>
  <c r="F72" i="4"/>
  <c r="I71" i="4"/>
  <c r="J72" i="4"/>
  <c r="G72" i="4"/>
  <c r="H72" i="4"/>
  <c r="K72" i="4"/>
  <c r="L72" i="4"/>
  <c r="F72" i="9"/>
  <c r="J72" i="9"/>
  <c r="G72" i="9"/>
  <c r="E72" i="7"/>
  <c r="F72" i="7"/>
  <c r="H71" i="7"/>
  <c r="J72" i="7"/>
  <c r="G72" i="7"/>
  <c r="K72" i="7"/>
  <c r="M72" i="4"/>
  <c r="F71" i="15"/>
  <c r="G71" i="15"/>
  <c r="K71" i="15"/>
  <c r="J71" i="15"/>
  <c r="G71" i="10"/>
  <c r="H71" i="10"/>
  <c r="K71" i="10"/>
  <c r="L71" i="10"/>
  <c r="M71" i="10"/>
  <c r="G71" i="6"/>
  <c r="K71" i="6"/>
  <c r="H71" i="6"/>
  <c r="L71" i="6"/>
  <c r="G71" i="11"/>
  <c r="K71" i="11"/>
  <c r="H71" i="11"/>
  <c r="L71" i="11"/>
  <c r="M71" i="11"/>
  <c r="G71" i="8"/>
  <c r="H71" i="8"/>
  <c r="K71" i="8"/>
  <c r="L71" i="8"/>
  <c r="M71" i="8"/>
  <c r="G71" i="12"/>
  <c r="K71" i="12"/>
  <c r="G71" i="5"/>
  <c r="H71" i="5"/>
  <c r="L71" i="5"/>
  <c r="K71" i="5"/>
  <c r="M71" i="5"/>
  <c r="F71" i="9"/>
  <c r="G71" i="9"/>
  <c r="K71" i="9"/>
  <c r="E71" i="7"/>
  <c r="F71" i="7"/>
  <c r="G71" i="7"/>
  <c r="H70" i="7"/>
  <c r="M71" i="3"/>
  <c r="F70" i="15"/>
  <c r="J70" i="15"/>
  <c r="G70" i="15"/>
  <c r="K70" i="15"/>
  <c r="G70" i="10"/>
  <c r="H70" i="10"/>
  <c r="K70" i="10"/>
  <c r="L70" i="10"/>
  <c r="M70" i="10"/>
  <c r="G70" i="6"/>
  <c r="H70" i="6"/>
  <c r="L70" i="6"/>
  <c r="H70" i="11"/>
  <c r="G70" i="11"/>
  <c r="K70" i="11"/>
  <c r="L70" i="11"/>
  <c r="G70" i="8"/>
  <c r="H70" i="8"/>
  <c r="K70" i="8"/>
  <c r="L70" i="8"/>
  <c r="M70" i="8"/>
  <c r="G70" i="12"/>
  <c r="H70" i="12"/>
  <c r="G70" i="5"/>
  <c r="H70" i="5"/>
  <c r="K70" i="5"/>
  <c r="L70" i="5"/>
  <c r="M70" i="5"/>
  <c r="H70" i="4"/>
  <c r="E70" i="7"/>
  <c r="F70" i="7"/>
  <c r="G70" i="7"/>
  <c r="H69" i="7"/>
  <c r="K70" i="7"/>
  <c r="J70" i="7"/>
  <c r="G64" i="7"/>
  <c r="D64" i="7"/>
  <c r="G65" i="7"/>
  <c r="H13" i="7"/>
  <c r="I14" i="7"/>
  <c r="H43" i="4"/>
  <c r="H45" i="4"/>
  <c r="G45" i="4"/>
  <c r="G51" i="12"/>
  <c r="G45" i="12"/>
  <c r="H45" i="12"/>
  <c r="H46" i="12"/>
  <c r="H47" i="12"/>
  <c r="H48" i="12"/>
  <c r="H49" i="12"/>
  <c r="L49" i="12"/>
  <c r="H50" i="12"/>
  <c r="H51" i="12"/>
  <c r="H52" i="12"/>
  <c r="L52" i="12"/>
  <c r="H54" i="12"/>
  <c r="H44" i="12"/>
  <c r="L44" i="12"/>
  <c r="H41" i="12"/>
  <c r="L41" i="12"/>
  <c r="H40" i="12"/>
  <c r="H69" i="11"/>
  <c r="H64" i="11"/>
  <c r="H61" i="8"/>
  <c r="H61" i="12"/>
  <c r="H56" i="12"/>
  <c r="L56" i="12"/>
  <c r="H53" i="4"/>
  <c r="F36" i="15"/>
  <c r="J36" i="15"/>
  <c r="G36" i="15"/>
  <c r="K36" i="15"/>
  <c r="F37" i="15"/>
  <c r="J37" i="15"/>
  <c r="G37" i="15"/>
  <c r="K37" i="15"/>
  <c r="F38" i="15"/>
  <c r="J38" i="15"/>
  <c r="G38" i="15"/>
  <c r="F39" i="15"/>
  <c r="G39" i="15"/>
  <c r="F40" i="15"/>
  <c r="J40" i="15"/>
  <c r="G40" i="15"/>
  <c r="K40" i="15"/>
  <c r="F41" i="15"/>
  <c r="G41" i="15"/>
  <c r="F42" i="15"/>
  <c r="F43" i="15"/>
  <c r="G43" i="15"/>
  <c r="K43" i="15"/>
  <c r="F44" i="15"/>
  <c r="G44" i="15"/>
  <c r="K44" i="15"/>
  <c r="G45" i="15"/>
  <c r="K45" i="15"/>
  <c r="G46" i="15"/>
  <c r="F47" i="15"/>
  <c r="G47" i="15"/>
  <c r="K47" i="15"/>
  <c r="F49" i="15"/>
  <c r="J49" i="15"/>
  <c r="F50" i="15"/>
  <c r="J50" i="15"/>
  <c r="F51" i="15"/>
  <c r="G51" i="15"/>
  <c r="F52" i="15"/>
  <c r="G53" i="15"/>
  <c r="K53" i="15"/>
  <c r="F54" i="15"/>
  <c r="G54" i="15"/>
  <c r="F55" i="15"/>
  <c r="G55" i="15"/>
  <c r="F57" i="15"/>
  <c r="G57" i="15"/>
  <c r="F58" i="15"/>
  <c r="J58" i="15"/>
  <c r="F59" i="15"/>
  <c r="G59" i="15"/>
  <c r="K59" i="15"/>
  <c r="F60" i="15"/>
  <c r="G60" i="15"/>
  <c r="G61" i="15"/>
  <c r="K61" i="15"/>
  <c r="F62" i="15"/>
  <c r="J62" i="15"/>
  <c r="G62" i="15"/>
  <c r="K62" i="15"/>
  <c r="F63" i="15"/>
  <c r="G63" i="15"/>
  <c r="F64" i="15"/>
  <c r="J64" i="15"/>
  <c r="G64" i="15"/>
  <c r="K64" i="15"/>
  <c r="F65" i="15"/>
  <c r="J65" i="15"/>
  <c r="G65" i="15"/>
  <c r="K65" i="15"/>
  <c r="F66" i="15"/>
  <c r="J66" i="15"/>
  <c r="F67" i="15"/>
  <c r="G67" i="15"/>
  <c r="F68" i="15"/>
  <c r="G68" i="15"/>
  <c r="F69" i="15"/>
  <c r="J69" i="15"/>
  <c r="G34" i="10"/>
  <c r="K34" i="10"/>
  <c r="H34" i="10"/>
  <c r="L34" i="10"/>
  <c r="G35" i="10"/>
  <c r="K35" i="10"/>
  <c r="H35" i="10"/>
  <c r="L35" i="10"/>
  <c r="G36" i="10"/>
  <c r="K36" i="10"/>
  <c r="H36" i="10"/>
  <c r="L36" i="10"/>
  <c r="G37" i="10"/>
  <c r="K37" i="10"/>
  <c r="H37" i="10"/>
  <c r="L37" i="10"/>
  <c r="G38" i="10"/>
  <c r="K38" i="10"/>
  <c r="H38" i="10"/>
  <c r="L38" i="10"/>
  <c r="G39" i="10"/>
  <c r="K39" i="10"/>
  <c r="H39" i="10"/>
  <c r="L39" i="10"/>
  <c r="G40" i="10"/>
  <c r="K40" i="10"/>
  <c r="H40" i="10"/>
  <c r="L40" i="10"/>
  <c r="G41" i="10"/>
  <c r="K41" i="10"/>
  <c r="H41" i="10"/>
  <c r="L41" i="10"/>
  <c r="G42" i="10"/>
  <c r="K42" i="10"/>
  <c r="H42" i="10"/>
  <c r="L42" i="10"/>
  <c r="G43" i="10"/>
  <c r="K43" i="10"/>
  <c r="H43" i="10"/>
  <c r="L43" i="10"/>
  <c r="G44" i="10"/>
  <c r="K44" i="10"/>
  <c r="H44" i="10"/>
  <c r="L44" i="10"/>
  <c r="G45" i="10"/>
  <c r="K45" i="10"/>
  <c r="H45" i="10"/>
  <c r="L45" i="10"/>
  <c r="G46" i="10"/>
  <c r="K46" i="10"/>
  <c r="H46" i="10"/>
  <c r="L46" i="10"/>
  <c r="G47" i="10"/>
  <c r="K47" i="10"/>
  <c r="H47" i="10"/>
  <c r="L47" i="10"/>
  <c r="M47" i="10"/>
  <c r="G48" i="10"/>
  <c r="K48" i="10"/>
  <c r="H48" i="10"/>
  <c r="L48" i="10"/>
  <c r="G49" i="10"/>
  <c r="K49" i="10"/>
  <c r="H49" i="10"/>
  <c r="L49" i="10"/>
  <c r="G51" i="10"/>
  <c r="K51" i="10"/>
  <c r="H51" i="10"/>
  <c r="L51" i="10"/>
  <c r="M51" i="10"/>
  <c r="G52" i="10"/>
  <c r="K52" i="10"/>
  <c r="H52" i="10"/>
  <c r="L52" i="10"/>
  <c r="G54" i="10"/>
  <c r="K54" i="10"/>
  <c r="H54" i="10"/>
  <c r="L54" i="10"/>
  <c r="G55" i="10"/>
  <c r="K55" i="10"/>
  <c r="H55" i="10"/>
  <c r="L55" i="10"/>
  <c r="M55" i="10"/>
  <c r="G56" i="10"/>
  <c r="K56" i="10"/>
  <c r="H56" i="10"/>
  <c r="L56" i="10"/>
  <c r="G57" i="10"/>
  <c r="K57" i="10"/>
  <c r="H57" i="10"/>
  <c r="L57" i="10"/>
  <c r="G59" i="10"/>
  <c r="K59" i="10"/>
  <c r="H59" i="10"/>
  <c r="L59" i="10"/>
  <c r="M59" i="10"/>
  <c r="G60" i="10"/>
  <c r="K60" i="10"/>
  <c r="H60" i="10"/>
  <c r="L60" i="10"/>
  <c r="G62" i="10"/>
  <c r="K62" i="10"/>
  <c r="H62" i="10"/>
  <c r="L62" i="10"/>
  <c r="G63" i="10"/>
  <c r="K63" i="10"/>
  <c r="H63" i="10"/>
  <c r="L63" i="10"/>
  <c r="G64" i="10"/>
  <c r="K64" i="10"/>
  <c r="H64" i="10"/>
  <c r="L64" i="10"/>
  <c r="G65" i="10"/>
  <c r="K65" i="10"/>
  <c r="H65" i="10"/>
  <c r="L65" i="10"/>
  <c r="G66" i="10"/>
  <c r="K66" i="10"/>
  <c r="H66" i="10"/>
  <c r="L66" i="10"/>
  <c r="G67" i="10"/>
  <c r="K67" i="10"/>
  <c r="H67" i="10"/>
  <c r="L67" i="10"/>
  <c r="G68" i="10"/>
  <c r="K68" i="10"/>
  <c r="H68" i="10"/>
  <c r="L68" i="10"/>
  <c r="G69" i="10"/>
  <c r="K69" i="10"/>
  <c r="H69" i="10"/>
  <c r="L69" i="10"/>
  <c r="H33" i="10"/>
  <c r="L33" i="10"/>
  <c r="G33" i="10"/>
  <c r="K33" i="10"/>
  <c r="G34" i="6"/>
  <c r="K34" i="6"/>
  <c r="H34" i="6"/>
  <c r="L34" i="6"/>
  <c r="G35" i="6"/>
  <c r="K35" i="6"/>
  <c r="H35" i="6"/>
  <c r="L35" i="6"/>
  <c r="G36" i="6"/>
  <c r="K36" i="6"/>
  <c r="H36" i="6"/>
  <c r="G37" i="6"/>
  <c r="H37" i="6"/>
  <c r="L37" i="6"/>
  <c r="G38" i="6"/>
  <c r="K38" i="6"/>
  <c r="H38" i="6"/>
  <c r="L38" i="6"/>
  <c r="G39" i="6"/>
  <c r="K39" i="6"/>
  <c r="H39" i="6"/>
  <c r="L39" i="6"/>
  <c r="G40" i="6"/>
  <c r="K40" i="6"/>
  <c r="H40" i="6"/>
  <c r="L40" i="6"/>
  <c r="G41" i="6"/>
  <c r="K41" i="6"/>
  <c r="H41" i="6"/>
  <c r="G42" i="6"/>
  <c r="K42" i="6"/>
  <c r="H42" i="6"/>
  <c r="G43" i="6"/>
  <c r="H43" i="6"/>
  <c r="G44" i="6"/>
  <c r="K44" i="6"/>
  <c r="H44" i="6"/>
  <c r="L44" i="6"/>
  <c r="G45" i="6"/>
  <c r="K45" i="6"/>
  <c r="H45" i="6"/>
  <c r="L45" i="6"/>
  <c r="G46" i="6"/>
  <c r="H46" i="6"/>
  <c r="G47" i="6"/>
  <c r="K47" i="6"/>
  <c r="H47" i="6"/>
  <c r="L47" i="6"/>
  <c r="G48" i="6"/>
  <c r="K48" i="6"/>
  <c r="H48" i="6"/>
  <c r="G49" i="6"/>
  <c r="K49" i="6"/>
  <c r="H49" i="6"/>
  <c r="L49" i="6"/>
  <c r="H50" i="6"/>
  <c r="G51" i="6"/>
  <c r="K51" i="6"/>
  <c r="H51" i="6"/>
  <c r="H52" i="6"/>
  <c r="L52" i="6"/>
  <c r="G53" i="6"/>
  <c r="H53" i="6"/>
  <c r="G54" i="6"/>
  <c r="H54" i="6"/>
  <c r="G55" i="6"/>
  <c r="H55" i="6"/>
  <c r="G56" i="6"/>
  <c r="K56" i="6"/>
  <c r="H56" i="6"/>
  <c r="L56" i="6"/>
  <c r="G57" i="6"/>
  <c r="H57" i="6"/>
  <c r="G58" i="6"/>
  <c r="K58" i="6"/>
  <c r="H58" i="6"/>
  <c r="L58" i="6"/>
  <c r="G59" i="6"/>
  <c r="K59" i="6"/>
  <c r="H59" i="6"/>
  <c r="G60" i="6"/>
  <c r="H60" i="6"/>
  <c r="L60" i="6"/>
  <c r="G61" i="6"/>
  <c r="K61" i="6"/>
  <c r="H61" i="6"/>
  <c r="G62" i="6"/>
  <c r="H62" i="6"/>
  <c r="L62" i="6"/>
  <c r="G63" i="6"/>
  <c r="H63" i="6"/>
  <c r="G64" i="6"/>
  <c r="K64" i="6"/>
  <c r="H64" i="6"/>
  <c r="L64" i="6"/>
  <c r="G65" i="6"/>
  <c r="H65" i="6"/>
  <c r="G66" i="6"/>
  <c r="K66" i="6"/>
  <c r="H66" i="6"/>
  <c r="L66" i="6"/>
  <c r="G67" i="6"/>
  <c r="K67" i="6"/>
  <c r="H67" i="6"/>
  <c r="G68" i="6"/>
  <c r="H68" i="6"/>
  <c r="L68" i="6"/>
  <c r="G69" i="6"/>
  <c r="K69" i="6"/>
  <c r="H69" i="6"/>
  <c r="G33" i="6"/>
  <c r="K33" i="6"/>
  <c r="G34" i="11"/>
  <c r="K34" i="11"/>
  <c r="G35" i="11"/>
  <c r="K35" i="11"/>
  <c r="H35" i="11"/>
  <c r="L35" i="11"/>
  <c r="G36" i="11"/>
  <c r="K36" i="11"/>
  <c r="G37" i="11"/>
  <c r="K37" i="11"/>
  <c r="H37" i="11"/>
  <c r="L37" i="11"/>
  <c r="G38" i="11"/>
  <c r="K38" i="11"/>
  <c r="H38" i="11"/>
  <c r="G39" i="11"/>
  <c r="K39" i="11"/>
  <c r="H39" i="11"/>
  <c r="L39" i="11"/>
  <c r="G40" i="11"/>
  <c r="K40" i="11"/>
  <c r="H40" i="11"/>
  <c r="L40" i="11"/>
  <c r="G41" i="11"/>
  <c r="K41" i="11"/>
  <c r="H41" i="11"/>
  <c r="L41" i="11"/>
  <c r="G42" i="11"/>
  <c r="K42" i="11"/>
  <c r="H42" i="11"/>
  <c r="L42" i="11"/>
  <c r="G43" i="11"/>
  <c r="K43" i="11"/>
  <c r="G44" i="11"/>
  <c r="K44" i="11"/>
  <c r="H44" i="11"/>
  <c r="L44" i="11"/>
  <c r="G45" i="11"/>
  <c r="K45" i="11"/>
  <c r="G46" i="11"/>
  <c r="K46" i="11"/>
  <c r="H46" i="11"/>
  <c r="L46" i="11"/>
  <c r="G47" i="11"/>
  <c r="K47" i="11"/>
  <c r="H47" i="11"/>
  <c r="L47" i="11"/>
  <c r="G48" i="11"/>
  <c r="K48" i="11"/>
  <c r="H48" i="11"/>
  <c r="L48" i="11"/>
  <c r="G49" i="11"/>
  <c r="K49" i="11"/>
  <c r="H49" i="11"/>
  <c r="L49" i="11"/>
  <c r="G50" i="11"/>
  <c r="K50" i="11"/>
  <c r="G51" i="11"/>
  <c r="K51" i="11"/>
  <c r="H51" i="11"/>
  <c r="L51" i="11"/>
  <c r="G52" i="11"/>
  <c r="K52" i="11"/>
  <c r="G53" i="11"/>
  <c r="K53" i="11"/>
  <c r="H53" i="11"/>
  <c r="L53" i="11"/>
  <c r="G54" i="11"/>
  <c r="K54" i="11"/>
  <c r="H54" i="11"/>
  <c r="G55" i="11"/>
  <c r="K55" i="11"/>
  <c r="H55" i="11"/>
  <c r="L55" i="11"/>
  <c r="G56" i="11"/>
  <c r="K56" i="11"/>
  <c r="H56" i="11"/>
  <c r="L56" i="11"/>
  <c r="G57" i="11"/>
  <c r="K57" i="11"/>
  <c r="H57" i="11"/>
  <c r="L57" i="11"/>
  <c r="G58" i="11"/>
  <c r="K58" i="11"/>
  <c r="H58" i="11"/>
  <c r="L58" i="11"/>
  <c r="G59" i="11"/>
  <c r="K59" i="11"/>
  <c r="G60" i="11"/>
  <c r="K60" i="11"/>
  <c r="H60" i="11"/>
  <c r="L60" i="11"/>
  <c r="G61" i="11"/>
  <c r="K61" i="11"/>
  <c r="G62" i="11"/>
  <c r="K62" i="11"/>
  <c r="H62" i="11"/>
  <c r="L62" i="11"/>
  <c r="G65" i="11"/>
  <c r="K65" i="11"/>
  <c r="H65" i="11"/>
  <c r="L65" i="11"/>
  <c r="M65" i="11"/>
  <c r="G66" i="11"/>
  <c r="G67" i="11"/>
  <c r="K67" i="11"/>
  <c r="H67" i="11"/>
  <c r="L67" i="11"/>
  <c r="G68" i="11"/>
  <c r="L68" i="11"/>
  <c r="H33" i="11"/>
  <c r="L33" i="11"/>
  <c r="G33" i="11"/>
  <c r="K33" i="11"/>
  <c r="G34" i="8"/>
  <c r="K34" i="8"/>
  <c r="H34" i="8"/>
  <c r="L34" i="8"/>
  <c r="G35" i="8"/>
  <c r="K35" i="8"/>
  <c r="H35" i="8"/>
  <c r="L35" i="8"/>
  <c r="G36" i="8"/>
  <c r="K36" i="8"/>
  <c r="H36" i="8"/>
  <c r="L36" i="8"/>
  <c r="G37" i="8"/>
  <c r="K37" i="8"/>
  <c r="H37" i="8"/>
  <c r="L37" i="8"/>
  <c r="G38" i="8"/>
  <c r="K38" i="8"/>
  <c r="H38" i="8"/>
  <c r="L38" i="8"/>
  <c r="G39" i="8"/>
  <c r="K39" i="8"/>
  <c r="H39" i="8"/>
  <c r="L39" i="8"/>
  <c r="G40" i="8"/>
  <c r="K40" i="8"/>
  <c r="H40" i="8"/>
  <c r="L40" i="8"/>
  <c r="G41" i="8"/>
  <c r="K41" i="8"/>
  <c r="H41" i="8"/>
  <c r="L41" i="8"/>
  <c r="M41" i="8"/>
  <c r="G43" i="8"/>
  <c r="K43" i="8"/>
  <c r="H43" i="8"/>
  <c r="L43" i="8"/>
  <c r="G44" i="8"/>
  <c r="K44" i="8"/>
  <c r="H44" i="8"/>
  <c r="L44" i="8"/>
  <c r="G45" i="8"/>
  <c r="K45" i="8"/>
  <c r="H45" i="8"/>
  <c r="L45" i="8"/>
  <c r="M45" i="8"/>
  <c r="G46" i="8"/>
  <c r="K46" i="8"/>
  <c r="H46" i="8"/>
  <c r="L46" i="8"/>
  <c r="G47" i="8"/>
  <c r="K47" i="8"/>
  <c r="H47" i="8"/>
  <c r="L47" i="8"/>
  <c r="G49" i="8"/>
  <c r="K49" i="8"/>
  <c r="H49" i="8"/>
  <c r="L49" i="8"/>
  <c r="G51" i="8"/>
  <c r="K51" i="8"/>
  <c r="H51" i="8"/>
  <c r="L51" i="8"/>
  <c r="G52" i="8"/>
  <c r="K52" i="8"/>
  <c r="H52" i="8"/>
  <c r="L52" i="8"/>
  <c r="G53" i="8"/>
  <c r="K53" i="8"/>
  <c r="H53" i="8"/>
  <c r="L53" i="8"/>
  <c r="M53" i="8"/>
  <c r="G54" i="8"/>
  <c r="K54" i="8"/>
  <c r="H54" i="8"/>
  <c r="L54" i="8"/>
  <c r="G56" i="8"/>
  <c r="K56" i="8"/>
  <c r="H56" i="8"/>
  <c r="L56" i="8"/>
  <c r="G57" i="8"/>
  <c r="K57" i="8"/>
  <c r="H57" i="8"/>
  <c r="L57" i="8"/>
  <c r="G58" i="8"/>
  <c r="K58" i="8"/>
  <c r="H58" i="8"/>
  <c r="L58" i="8"/>
  <c r="G59" i="8"/>
  <c r="K59" i="8"/>
  <c r="H59" i="8"/>
  <c r="L59" i="8"/>
  <c r="G60" i="8"/>
  <c r="K60" i="8"/>
  <c r="L60" i="8"/>
  <c r="G62" i="8"/>
  <c r="K62" i="8"/>
  <c r="H62" i="8"/>
  <c r="L62" i="8"/>
  <c r="G63" i="8"/>
  <c r="K63" i="8"/>
  <c r="H63" i="8"/>
  <c r="L63" i="8"/>
  <c r="G64" i="8"/>
  <c r="K64" i="8"/>
  <c r="H64" i="8"/>
  <c r="L64" i="8"/>
  <c r="G65" i="8"/>
  <c r="K65" i="8"/>
  <c r="H65" i="8"/>
  <c r="L65" i="8"/>
  <c r="G66" i="8"/>
  <c r="K66" i="8"/>
  <c r="H66" i="8"/>
  <c r="L66" i="8"/>
  <c r="G67" i="8"/>
  <c r="K67" i="8"/>
  <c r="H67" i="8"/>
  <c r="L67" i="8"/>
  <c r="G68" i="8"/>
  <c r="K68" i="8"/>
  <c r="H68" i="8"/>
  <c r="L68" i="8"/>
  <c r="G69" i="8"/>
  <c r="K69" i="8"/>
  <c r="H69" i="8"/>
  <c r="L69" i="8"/>
  <c r="H33" i="8"/>
  <c r="L33" i="8"/>
  <c r="G33" i="8"/>
  <c r="K33" i="8"/>
  <c r="G34" i="12"/>
  <c r="H34" i="12"/>
  <c r="G35" i="12"/>
  <c r="K35" i="12"/>
  <c r="H35" i="12"/>
  <c r="G36" i="12"/>
  <c r="K36" i="12"/>
  <c r="H36" i="12"/>
  <c r="G37" i="12"/>
  <c r="H37" i="12"/>
  <c r="H38" i="12"/>
  <c r="G39" i="12"/>
  <c r="K39" i="12"/>
  <c r="H39" i="12"/>
  <c r="G40" i="12"/>
  <c r="L40" i="12"/>
  <c r="G41" i="12"/>
  <c r="K41" i="12"/>
  <c r="G42" i="12"/>
  <c r="G43" i="12"/>
  <c r="K43" i="12"/>
  <c r="G46" i="12"/>
  <c r="K46" i="12"/>
  <c r="K49" i="12"/>
  <c r="G52" i="12"/>
  <c r="K52" i="12"/>
  <c r="G53" i="12"/>
  <c r="G54" i="12"/>
  <c r="G55" i="12"/>
  <c r="G57" i="12"/>
  <c r="H57" i="12"/>
  <c r="G58" i="12"/>
  <c r="K58" i="12"/>
  <c r="H58" i="12"/>
  <c r="G59" i="12"/>
  <c r="K59" i="12"/>
  <c r="G60" i="12"/>
  <c r="G62" i="12"/>
  <c r="H62" i="12"/>
  <c r="L62" i="12"/>
  <c r="G63" i="12"/>
  <c r="H63" i="12"/>
  <c r="G64" i="12"/>
  <c r="G65" i="12"/>
  <c r="H65" i="12"/>
  <c r="G66" i="12"/>
  <c r="K66" i="12"/>
  <c r="G67" i="12"/>
  <c r="H67" i="12"/>
  <c r="L67" i="12"/>
  <c r="G68" i="12"/>
  <c r="H68" i="12"/>
  <c r="G69" i="12"/>
  <c r="K69" i="12"/>
  <c r="H33" i="12"/>
  <c r="H33" i="5"/>
  <c r="L33" i="5"/>
  <c r="G33" i="5"/>
  <c r="K33" i="5"/>
  <c r="G34" i="5"/>
  <c r="K34" i="5"/>
  <c r="H34" i="5"/>
  <c r="L34" i="5"/>
  <c r="G35" i="5"/>
  <c r="K35" i="5"/>
  <c r="H35" i="5"/>
  <c r="L35" i="5"/>
  <c r="G36" i="5"/>
  <c r="K36" i="5"/>
  <c r="H36" i="5"/>
  <c r="L36" i="5"/>
  <c r="G37" i="5"/>
  <c r="K37" i="5"/>
  <c r="H37" i="5"/>
  <c r="L37" i="5"/>
  <c r="G38" i="5"/>
  <c r="K38" i="5"/>
  <c r="H38" i="5"/>
  <c r="L38" i="5"/>
  <c r="G39" i="5"/>
  <c r="K39" i="5"/>
  <c r="H39" i="5"/>
  <c r="L39" i="5"/>
  <c r="G43" i="5"/>
  <c r="K43" i="5"/>
  <c r="H43" i="5"/>
  <c r="L43" i="5"/>
  <c r="G44" i="5"/>
  <c r="K44" i="5"/>
  <c r="H44" i="5"/>
  <c r="L44" i="5"/>
  <c r="M44" i="5"/>
  <c r="G47" i="5"/>
  <c r="K47" i="5"/>
  <c r="H47" i="5"/>
  <c r="L47" i="5"/>
  <c r="G48" i="5"/>
  <c r="K48" i="5"/>
  <c r="H48" i="5"/>
  <c r="L48" i="5"/>
  <c r="G49" i="5"/>
  <c r="K49" i="5"/>
  <c r="H49" i="5"/>
  <c r="L49" i="5"/>
  <c r="G50" i="5"/>
  <c r="K50" i="5"/>
  <c r="H50" i="5"/>
  <c r="L50" i="5"/>
  <c r="G52" i="5"/>
  <c r="K52" i="5"/>
  <c r="H52" i="5"/>
  <c r="L52" i="5"/>
  <c r="G53" i="5"/>
  <c r="K53" i="5"/>
  <c r="H53" i="5"/>
  <c r="L53" i="5"/>
  <c r="G55" i="5"/>
  <c r="K55" i="5"/>
  <c r="H55" i="5"/>
  <c r="L55" i="5"/>
  <c r="G56" i="5"/>
  <c r="K56" i="5"/>
  <c r="H56" i="5"/>
  <c r="L56" i="5"/>
  <c r="G57" i="5"/>
  <c r="K57" i="5"/>
  <c r="H57" i="5"/>
  <c r="L57" i="5"/>
  <c r="G58" i="5"/>
  <c r="K58" i="5"/>
  <c r="H58" i="5"/>
  <c r="L58" i="5"/>
  <c r="G59" i="5"/>
  <c r="K59" i="5"/>
  <c r="H59" i="5"/>
  <c r="L59" i="5"/>
  <c r="G60" i="5"/>
  <c r="K60" i="5"/>
  <c r="H60" i="5"/>
  <c r="L60" i="5"/>
  <c r="G61" i="5"/>
  <c r="K61" i="5"/>
  <c r="H61" i="5"/>
  <c r="L61" i="5"/>
  <c r="G62" i="5"/>
  <c r="K62" i="5"/>
  <c r="H62" i="5"/>
  <c r="L62" i="5"/>
  <c r="G63" i="5"/>
  <c r="K63" i="5"/>
  <c r="H63" i="5"/>
  <c r="L63" i="5"/>
  <c r="G64" i="5"/>
  <c r="K64" i="5"/>
  <c r="H64" i="5"/>
  <c r="L64" i="5"/>
  <c r="G65" i="5"/>
  <c r="K65" i="5"/>
  <c r="H65" i="5"/>
  <c r="L65" i="5"/>
  <c r="G66" i="5"/>
  <c r="K66" i="5"/>
  <c r="H66" i="5"/>
  <c r="L66" i="5"/>
  <c r="G67" i="5"/>
  <c r="K67" i="5"/>
  <c r="H67" i="5"/>
  <c r="L67" i="5"/>
  <c r="G68" i="5"/>
  <c r="K68" i="5"/>
  <c r="H68" i="5"/>
  <c r="L68" i="5"/>
  <c r="G69" i="5"/>
  <c r="K69" i="5"/>
  <c r="H69" i="5"/>
  <c r="L69" i="5"/>
  <c r="M69" i="5"/>
  <c r="G35" i="4"/>
  <c r="G36" i="4"/>
  <c r="K36" i="4"/>
  <c r="H36" i="4"/>
  <c r="L36" i="4"/>
  <c r="G39" i="4"/>
  <c r="K39" i="4"/>
  <c r="H39" i="4"/>
  <c r="L39" i="4"/>
  <c r="G41" i="4"/>
  <c r="K41" i="4"/>
  <c r="G46" i="4"/>
  <c r="K46" i="4"/>
  <c r="H46" i="4"/>
  <c r="G47" i="4"/>
  <c r="K47" i="4"/>
  <c r="H47" i="4"/>
  <c r="L47" i="4"/>
  <c r="H48" i="4"/>
  <c r="G49" i="4"/>
  <c r="K49" i="4"/>
  <c r="H49" i="4"/>
  <c r="L49" i="4"/>
  <c r="G50" i="4"/>
  <c r="K50" i="4"/>
  <c r="H50" i="4"/>
  <c r="L50" i="4"/>
  <c r="H51" i="4"/>
  <c r="L51" i="4"/>
  <c r="G52" i="4"/>
  <c r="K52" i="4"/>
  <c r="L52" i="4"/>
  <c r="H55" i="4"/>
  <c r="L55" i="4"/>
  <c r="G56" i="4"/>
  <c r="K56" i="4"/>
  <c r="H56" i="4"/>
  <c r="L56" i="4"/>
  <c r="M56" i="4"/>
  <c r="H58" i="4"/>
  <c r="H59" i="4"/>
  <c r="L59" i="4"/>
  <c r="G60" i="4"/>
  <c r="K60" i="4"/>
  <c r="H60" i="4"/>
  <c r="L60" i="4"/>
  <c r="M60" i="4"/>
  <c r="H62" i="4"/>
  <c r="G64" i="4"/>
  <c r="K64" i="4"/>
  <c r="H64" i="4"/>
  <c r="L64" i="4"/>
  <c r="M64" i="4"/>
  <c r="H66" i="4"/>
  <c r="G68" i="4"/>
  <c r="K68" i="4"/>
  <c r="H68" i="4"/>
  <c r="L68" i="4"/>
  <c r="M68" i="4"/>
  <c r="H33" i="4"/>
  <c r="L33" i="4"/>
  <c r="G33" i="4"/>
  <c r="K33" i="4"/>
  <c r="F6" i="9"/>
  <c r="J6" i="9"/>
  <c r="G6" i="9"/>
  <c r="K6" i="9"/>
  <c r="F7" i="9"/>
  <c r="G7" i="9"/>
  <c r="F8" i="9"/>
  <c r="J8" i="9"/>
  <c r="G8" i="9"/>
  <c r="K8" i="9"/>
  <c r="G9" i="9"/>
  <c r="K9" i="9"/>
  <c r="F11" i="9"/>
  <c r="J11" i="9"/>
  <c r="G11" i="9"/>
  <c r="K11" i="9"/>
  <c r="F13" i="9"/>
  <c r="J13" i="9"/>
  <c r="G13" i="9"/>
  <c r="K13" i="9"/>
  <c r="F14" i="9"/>
  <c r="G14" i="9"/>
  <c r="F16" i="9"/>
  <c r="J16" i="9"/>
  <c r="G16" i="9"/>
  <c r="K16" i="9"/>
  <c r="F17" i="9"/>
  <c r="G17" i="9"/>
  <c r="F19" i="9"/>
  <c r="J19" i="9"/>
  <c r="G19" i="9"/>
  <c r="K19" i="9"/>
  <c r="F22" i="9"/>
  <c r="J22" i="9"/>
  <c r="G22" i="9"/>
  <c r="F25" i="9"/>
  <c r="J25" i="9"/>
  <c r="G25" i="9"/>
  <c r="K25" i="9"/>
  <c r="F31" i="9"/>
  <c r="J31" i="9"/>
  <c r="G31" i="9"/>
  <c r="K31" i="9"/>
  <c r="F35" i="9"/>
  <c r="G35" i="9"/>
  <c r="F37" i="9"/>
  <c r="J37" i="9"/>
  <c r="G37" i="9"/>
  <c r="K37" i="9"/>
  <c r="F41" i="9"/>
  <c r="J41" i="9"/>
  <c r="G41" i="9"/>
  <c r="F42" i="9"/>
  <c r="G42" i="9"/>
  <c r="F43" i="9"/>
  <c r="G43" i="9"/>
  <c r="K43" i="9"/>
  <c r="F44" i="9"/>
  <c r="J44" i="9"/>
  <c r="G44" i="9"/>
  <c r="K44" i="9"/>
  <c r="F45" i="9"/>
  <c r="J45" i="9"/>
  <c r="G45" i="9"/>
  <c r="F46" i="9"/>
  <c r="J46" i="9"/>
  <c r="G46" i="9"/>
  <c r="F47" i="9"/>
  <c r="J47" i="9"/>
  <c r="G47" i="9"/>
  <c r="K47" i="9"/>
  <c r="F48" i="9"/>
  <c r="G48" i="9"/>
  <c r="F50" i="9"/>
  <c r="F54" i="9"/>
  <c r="F55" i="9"/>
  <c r="J55" i="9"/>
  <c r="K55" i="9"/>
  <c r="F56" i="9"/>
  <c r="K56" i="9"/>
  <c r="F57" i="9"/>
  <c r="G57" i="9"/>
  <c r="K57" i="9"/>
  <c r="F58" i="9"/>
  <c r="J58" i="9"/>
  <c r="G58" i="9"/>
  <c r="K58" i="9"/>
  <c r="F59" i="9"/>
  <c r="J59" i="9"/>
  <c r="G59" i="9"/>
  <c r="F61" i="9"/>
  <c r="G61" i="9"/>
  <c r="F62" i="9"/>
  <c r="J62" i="9"/>
  <c r="G62" i="9"/>
  <c r="F63" i="9"/>
  <c r="F69" i="9"/>
  <c r="G5" i="9"/>
  <c r="K5" i="9"/>
  <c r="F5" i="9"/>
  <c r="J5" i="9"/>
  <c r="E6" i="7"/>
  <c r="H5" i="7"/>
  <c r="I6" i="7"/>
  <c r="F6" i="7"/>
  <c r="J6" i="7"/>
  <c r="G6" i="7"/>
  <c r="K6" i="7"/>
  <c r="E7" i="7"/>
  <c r="H6" i="7"/>
  <c r="F7" i="7"/>
  <c r="G7" i="7"/>
  <c r="E8" i="7"/>
  <c r="H7" i="7"/>
  <c r="F8" i="7"/>
  <c r="J8" i="7"/>
  <c r="G8" i="7"/>
  <c r="K8" i="7"/>
  <c r="E9" i="7"/>
  <c r="H8" i="7"/>
  <c r="I9" i="7"/>
  <c r="F9" i="7"/>
  <c r="G9" i="7"/>
  <c r="K9" i="7"/>
  <c r="E10" i="7"/>
  <c r="H9" i="7"/>
  <c r="F10" i="7"/>
  <c r="J10" i="7"/>
  <c r="G10" i="7"/>
  <c r="E11" i="7"/>
  <c r="H10" i="7"/>
  <c r="F11" i="7"/>
  <c r="G11" i="7"/>
  <c r="E12" i="7"/>
  <c r="H11" i="7"/>
  <c r="I12" i="7"/>
  <c r="F12" i="7"/>
  <c r="J12" i="7"/>
  <c r="G12" i="7"/>
  <c r="K12" i="7"/>
  <c r="E13" i="7"/>
  <c r="H12" i="7"/>
  <c r="I13" i="7"/>
  <c r="F13" i="7"/>
  <c r="G13" i="7"/>
  <c r="K13" i="7"/>
  <c r="J14" i="7"/>
  <c r="G14" i="7"/>
  <c r="K14" i="7"/>
  <c r="G16" i="7"/>
  <c r="E17" i="7"/>
  <c r="H16" i="7"/>
  <c r="J17" i="7"/>
  <c r="I17" i="7"/>
  <c r="G17" i="7"/>
  <c r="K17" i="7"/>
  <c r="L17" i="7"/>
  <c r="E18" i="7"/>
  <c r="H17" i="7"/>
  <c r="I18" i="7"/>
  <c r="F18" i="7"/>
  <c r="G18" i="7"/>
  <c r="K18" i="7"/>
  <c r="E19" i="7"/>
  <c r="H18" i="7"/>
  <c r="F19" i="7"/>
  <c r="J19" i="7"/>
  <c r="G19" i="7"/>
  <c r="E20" i="7"/>
  <c r="H19" i="7"/>
  <c r="F20" i="7"/>
  <c r="G20" i="7"/>
  <c r="E21" i="7"/>
  <c r="H20" i="7"/>
  <c r="I21" i="7"/>
  <c r="F21" i="7"/>
  <c r="J21" i="7"/>
  <c r="G21" i="7"/>
  <c r="K21" i="7"/>
  <c r="L21" i="7"/>
  <c r="E22" i="7"/>
  <c r="H21" i="7"/>
  <c r="I22" i="7"/>
  <c r="F22" i="7"/>
  <c r="G22" i="7"/>
  <c r="K22" i="7"/>
  <c r="E23" i="7"/>
  <c r="H22" i="7"/>
  <c r="I23" i="7"/>
  <c r="F23" i="7"/>
  <c r="J23" i="7"/>
  <c r="G23" i="7"/>
  <c r="K23" i="7"/>
  <c r="E24" i="7"/>
  <c r="H23" i="7"/>
  <c r="F24" i="7"/>
  <c r="G24" i="7"/>
  <c r="E25" i="7"/>
  <c r="H24" i="7"/>
  <c r="I25" i="7"/>
  <c r="F25" i="7"/>
  <c r="J25" i="7"/>
  <c r="G25" i="7"/>
  <c r="E26" i="7"/>
  <c r="H25" i="7"/>
  <c r="I26" i="7"/>
  <c r="F26" i="7"/>
  <c r="J26" i="7"/>
  <c r="G26" i="7"/>
  <c r="K26" i="7"/>
  <c r="L26" i="7"/>
  <c r="E27" i="7"/>
  <c r="H26" i="7"/>
  <c r="I27" i="7"/>
  <c r="G27" i="7"/>
  <c r="K27" i="7"/>
  <c r="F27" i="7"/>
  <c r="E28" i="7"/>
  <c r="H27" i="7"/>
  <c r="F28" i="7"/>
  <c r="G28" i="7"/>
  <c r="E29" i="7"/>
  <c r="H28" i="7"/>
  <c r="F29" i="7"/>
  <c r="J29" i="7"/>
  <c r="I29" i="7"/>
  <c r="G29" i="7"/>
  <c r="K29" i="7"/>
  <c r="E30" i="7"/>
  <c r="H29" i="7"/>
  <c r="I30" i="7"/>
  <c r="F30" i="7"/>
  <c r="J30" i="7"/>
  <c r="G30" i="7"/>
  <c r="K30" i="7"/>
  <c r="E31" i="7"/>
  <c r="H30" i="7"/>
  <c r="I31" i="7"/>
  <c r="F31" i="7"/>
  <c r="J31" i="7"/>
  <c r="G31" i="7"/>
  <c r="K31" i="7"/>
  <c r="E32" i="7"/>
  <c r="H31" i="7"/>
  <c r="F32" i="7"/>
  <c r="G32" i="7"/>
  <c r="E33" i="7"/>
  <c r="H32" i="7"/>
  <c r="F33" i="7"/>
  <c r="J33" i="7"/>
  <c r="G33" i="7"/>
  <c r="K33" i="7"/>
  <c r="E34" i="7"/>
  <c r="H33" i="7"/>
  <c r="I34" i="7"/>
  <c r="G34" i="7"/>
  <c r="K34" i="7"/>
  <c r="F34" i="7"/>
  <c r="E35" i="7"/>
  <c r="H34" i="7"/>
  <c r="F35" i="7"/>
  <c r="J35" i="7"/>
  <c r="G35" i="7"/>
  <c r="E36" i="7"/>
  <c r="H35" i="7"/>
  <c r="F36" i="7"/>
  <c r="G36" i="7"/>
  <c r="E37" i="7"/>
  <c r="H36" i="7"/>
  <c r="I37" i="7"/>
  <c r="F37" i="7"/>
  <c r="J37" i="7"/>
  <c r="G37" i="7"/>
  <c r="K37" i="7"/>
  <c r="E38" i="7"/>
  <c r="H37" i="7"/>
  <c r="I38" i="7"/>
  <c r="F38" i="7"/>
  <c r="G38" i="7"/>
  <c r="K38" i="7"/>
  <c r="E39" i="7"/>
  <c r="H38" i="7"/>
  <c r="I39" i="7"/>
  <c r="F39" i="7"/>
  <c r="J39" i="7"/>
  <c r="G39" i="7"/>
  <c r="K39" i="7"/>
  <c r="E40" i="7"/>
  <c r="H39" i="7"/>
  <c r="F40" i="7"/>
  <c r="G40" i="7"/>
  <c r="E41" i="7"/>
  <c r="H40" i="7"/>
  <c r="I41" i="7"/>
  <c r="F41" i="7"/>
  <c r="J41" i="7"/>
  <c r="G41" i="7"/>
  <c r="K41" i="7"/>
  <c r="L41" i="7"/>
  <c r="E42" i="7"/>
  <c r="H41" i="7"/>
  <c r="I42" i="7"/>
  <c r="F42" i="7"/>
  <c r="J42" i="7"/>
  <c r="G42" i="7"/>
  <c r="K42" i="7"/>
  <c r="L42" i="7"/>
  <c r="E43" i="7"/>
  <c r="H42" i="7"/>
  <c r="I43" i="7"/>
  <c r="G43" i="7"/>
  <c r="K43" i="7"/>
  <c r="F43" i="7"/>
  <c r="E44" i="7"/>
  <c r="H43" i="7"/>
  <c r="F44" i="7"/>
  <c r="G44" i="7"/>
  <c r="E45" i="7"/>
  <c r="H44" i="7"/>
  <c r="F45" i="7"/>
  <c r="J45" i="7"/>
  <c r="I45" i="7"/>
  <c r="G45" i="7"/>
  <c r="K45" i="7"/>
  <c r="E46" i="7"/>
  <c r="H45" i="7"/>
  <c r="I46" i="7"/>
  <c r="F46" i="7"/>
  <c r="J46" i="7"/>
  <c r="G46" i="7"/>
  <c r="K46" i="7"/>
  <c r="E47" i="7"/>
  <c r="H46" i="7"/>
  <c r="I47" i="7"/>
  <c r="F47" i="7"/>
  <c r="J47" i="7"/>
  <c r="G47" i="7"/>
  <c r="K47" i="7"/>
  <c r="E48" i="7"/>
  <c r="H47" i="7"/>
  <c r="F48" i="7"/>
  <c r="G48" i="7"/>
  <c r="E49" i="7"/>
  <c r="H48" i="7"/>
  <c r="F49" i="7"/>
  <c r="J49" i="7"/>
  <c r="G49" i="7"/>
  <c r="K49" i="7"/>
  <c r="E50" i="7"/>
  <c r="H49" i="7"/>
  <c r="I50" i="7"/>
  <c r="G50" i="7"/>
  <c r="K50" i="7"/>
  <c r="F50" i="7"/>
  <c r="E51" i="7"/>
  <c r="H50" i="7"/>
  <c r="F51" i="7"/>
  <c r="J51" i="7"/>
  <c r="G51" i="7"/>
  <c r="E52" i="7"/>
  <c r="H51" i="7"/>
  <c r="F52" i="7"/>
  <c r="G52" i="7"/>
  <c r="E53" i="7"/>
  <c r="H52" i="7"/>
  <c r="I53" i="7"/>
  <c r="F53" i="7"/>
  <c r="J53" i="7"/>
  <c r="G53" i="7"/>
  <c r="K53" i="7"/>
  <c r="E54" i="7"/>
  <c r="H53" i="7"/>
  <c r="I54" i="7"/>
  <c r="F54" i="7"/>
  <c r="G54" i="7"/>
  <c r="K54" i="7"/>
  <c r="E55" i="7"/>
  <c r="H54" i="7"/>
  <c r="I55" i="7"/>
  <c r="F55" i="7"/>
  <c r="J55" i="7"/>
  <c r="G55" i="7"/>
  <c r="K55" i="7"/>
  <c r="L55" i="7"/>
  <c r="E56" i="7"/>
  <c r="H55" i="7"/>
  <c r="F56" i="7"/>
  <c r="G56" i="7"/>
  <c r="E57" i="7"/>
  <c r="H56" i="7"/>
  <c r="I57" i="7"/>
  <c r="F57" i="7"/>
  <c r="J57" i="7"/>
  <c r="G57" i="7"/>
  <c r="E58" i="7"/>
  <c r="H57" i="7"/>
  <c r="I58" i="7"/>
  <c r="F58" i="7"/>
  <c r="J58" i="7"/>
  <c r="G58" i="7"/>
  <c r="K58" i="7"/>
  <c r="L58" i="7"/>
  <c r="E59" i="7"/>
  <c r="H58" i="7"/>
  <c r="I59" i="7"/>
  <c r="G59" i="7"/>
  <c r="K59" i="7"/>
  <c r="F59" i="7"/>
  <c r="E60" i="7"/>
  <c r="H59" i="7"/>
  <c r="F60" i="7"/>
  <c r="G60" i="7"/>
  <c r="E61" i="7"/>
  <c r="H60" i="7"/>
  <c r="F61" i="7"/>
  <c r="J61" i="7"/>
  <c r="I61" i="7"/>
  <c r="G61" i="7"/>
  <c r="K61" i="7"/>
  <c r="E62" i="7"/>
  <c r="H61" i="7"/>
  <c r="I62" i="7"/>
  <c r="F62" i="7"/>
  <c r="J62" i="7"/>
  <c r="G62" i="7"/>
  <c r="K62" i="7"/>
  <c r="E63" i="7"/>
  <c r="H62" i="7"/>
  <c r="I63" i="7"/>
  <c r="F63" i="7"/>
  <c r="J63" i="7"/>
  <c r="G63" i="7"/>
  <c r="K63" i="7"/>
  <c r="E64" i="7"/>
  <c r="H63" i="7"/>
  <c r="E66" i="7"/>
  <c r="H65" i="7"/>
  <c r="I66" i="7"/>
  <c r="G66" i="7"/>
  <c r="K66" i="7"/>
  <c r="E67" i="7"/>
  <c r="H66" i="7"/>
  <c r="F67" i="7"/>
  <c r="G67" i="7"/>
  <c r="E68" i="7"/>
  <c r="H67" i="7"/>
  <c r="F68" i="7"/>
  <c r="J68" i="7"/>
  <c r="G68" i="7"/>
  <c r="K68" i="7"/>
  <c r="E69" i="7"/>
  <c r="H68" i="7"/>
  <c r="I69" i="7"/>
  <c r="G69" i="7"/>
  <c r="K69" i="7"/>
  <c r="F69" i="7"/>
  <c r="G5" i="7"/>
  <c r="H4" i="7"/>
  <c r="K5" i="7"/>
  <c r="F5" i="7"/>
  <c r="J5" i="7"/>
  <c r="E5" i="7"/>
  <c r="I5" i="7"/>
  <c r="G34" i="3"/>
  <c r="K34" i="3"/>
  <c r="H34" i="3"/>
  <c r="L34" i="3"/>
  <c r="G35" i="3"/>
  <c r="K35" i="3"/>
  <c r="H35" i="3"/>
  <c r="L35" i="3"/>
  <c r="G36" i="3"/>
  <c r="K36" i="3"/>
  <c r="H36" i="3"/>
  <c r="L36" i="3"/>
  <c r="G37" i="3"/>
  <c r="K37" i="3"/>
  <c r="H37" i="3"/>
  <c r="L37" i="3"/>
  <c r="G38" i="3"/>
  <c r="K38" i="3"/>
  <c r="H38" i="3"/>
  <c r="L38" i="3"/>
  <c r="G39" i="3"/>
  <c r="K39" i="3"/>
  <c r="H39" i="3"/>
  <c r="L39" i="3"/>
  <c r="G40" i="3"/>
  <c r="K40" i="3"/>
  <c r="H40" i="3"/>
  <c r="L40" i="3"/>
  <c r="G41" i="3"/>
  <c r="K41" i="3"/>
  <c r="H41" i="3"/>
  <c r="L41" i="3"/>
  <c r="G42" i="3"/>
  <c r="K42" i="3"/>
  <c r="H42" i="3"/>
  <c r="L42" i="3"/>
  <c r="G43" i="3"/>
  <c r="K43" i="3"/>
  <c r="H43" i="3"/>
  <c r="L43" i="3"/>
  <c r="G44" i="3"/>
  <c r="K44" i="3"/>
  <c r="H44" i="3"/>
  <c r="L44" i="3"/>
  <c r="G45" i="3"/>
  <c r="K45" i="3"/>
  <c r="H45" i="3"/>
  <c r="L45" i="3"/>
  <c r="G46" i="3"/>
  <c r="K46" i="3"/>
  <c r="H46" i="3"/>
  <c r="L46" i="3"/>
  <c r="G47" i="3"/>
  <c r="K47" i="3"/>
  <c r="H47" i="3"/>
  <c r="L47" i="3"/>
  <c r="G48" i="3"/>
  <c r="K48" i="3"/>
  <c r="H48" i="3"/>
  <c r="L48" i="3"/>
  <c r="G49" i="3"/>
  <c r="K49" i="3"/>
  <c r="H49" i="3"/>
  <c r="L49" i="3"/>
  <c r="G50" i="3"/>
  <c r="K50" i="3"/>
  <c r="H50" i="3"/>
  <c r="L50" i="3"/>
  <c r="G51" i="3"/>
  <c r="K51" i="3"/>
  <c r="H51" i="3"/>
  <c r="L51" i="3"/>
  <c r="G52" i="3"/>
  <c r="K52" i="3"/>
  <c r="H52" i="3"/>
  <c r="L52" i="3"/>
  <c r="G53" i="3"/>
  <c r="K53" i="3"/>
  <c r="H53" i="3"/>
  <c r="L53" i="3"/>
  <c r="G54" i="3"/>
  <c r="K54" i="3"/>
  <c r="H54" i="3"/>
  <c r="L54" i="3"/>
  <c r="G55" i="3"/>
  <c r="K55" i="3"/>
  <c r="H55" i="3"/>
  <c r="L55" i="3"/>
  <c r="G56" i="3"/>
  <c r="K56" i="3"/>
  <c r="H56" i="3"/>
  <c r="L56" i="3"/>
  <c r="G57" i="3"/>
  <c r="K57" i="3"/>
  <c r="H57" i="3"/>
  <c r="L57" i="3"/>
  <c r="G58" i="3"/>
  <c r="K58" i="3"/>
  <c r="H58" i="3"/>
  <c r="L58" i="3"/>
  <c r="G59" i="3"/>
  <c r="K59" i="3"/>
  <c r="H59" i="3"/>
  <c r="L59" i="3"/>
  <c r="G60" i="3"/>
  <c r="K60" i="3"/>
  <c r="H60" i="3"/>
  <c r="L60" i="3"/>
  <c r="G61" i="3"/>
  <c r="K61" i="3"/>
  <c r="H61" i="3"/>
  <c r="L61" i="3"/>
  <c r="G62" i="3"/>
  <c r="K62" i="3"/>
  <c r="H62" i="3"/>
  <c r="L62" i="3"/>
  <c r="G63" i="3"/>
  <c r="K63" i="3"/>
  <c r="H63" i="3"/>
  <c r="L63" i="3"/>
  <c r="G64" i="3"/>
  <c r="K64" i="3"/>
  <c r="H64" i="3"/>
  <c r="L64" i="3"/>
  <c r="G65" i="3"/>
  <c r="K65" i="3"/>
  <c r="H65" i="3"/>
  <c r="L65" i="3"/>
  <c r="G66" i="3"/>
  <c r="K66" i="3"/>
  <c r="H66" i="3"/>
  <c r="L66" i="3"/>
  <c r="G67" i="3"/>
  <c r="K67" i="3"/>
  <c r="H67" i="3"/>
  <c r="L67" i="3"/>
  <c r="H33" i="3"/>
  <c r="L33" i="3"/>
  <c r="G33" i="3"/>
  <c r="K33" i="3"/>
  <c r="G69" i="11"/>
  <c r="M69" i="10"/>
  <c r="M69" i="8"/>
  <c r="F68" i="9"/>
  <c r="J68" i="9"/>
  <c r="K69" i="11"/>
  <c r="L69" i="11"/>
  <c r="M69" i="3"/>
  <c r="M68" i="10"/>
  <c r="M68" i="8"/>
  <c r="M68" i="3"/>
  <c r="M68" i="5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M66" i="10"/>
  <c r="F66" i="9"/>
  <c r="F67" i="9"/>
  <c r="M65" i="10"/>
  <c r="M64" i="10"/>
  <c r="M63" i="10"/>
  <c r="M65" i="8"/>
  <c r="M64" i="8"/>
  <c r="M63" i="8"/>
  <c r="M62" i="8"/>
  <c r="M60" i="8"/>
  <c r="M59" i="8"/>
  <c r="M58" i="8"/>
  <c r="M57" i="8"/>
  <c r="M56" i="8"/>
  <c r="M65" i="5"/>
  <c r="M64" i="5"/>
  <c r="M63" i="5"/>
  <c r="M62" i="5"/>
  <c r="M61" i="5"/>
  <c r="M60" i="5"/>
  <c r="M59" i="5"/>
  <c r="M58" i="5"/>
  <c r="M57" i="5"/>
  <c r="M56" i="5"/>
  <c r="M39" i="4"/>
  <c r="M38" i="3"/>
  <c r="M39" i="3"/>
  <c r="M41" i="3"/>
  <c r="M43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J67" i="9"/>
  <c r="K68" i="9"/>
  <c r="M67" i="10"/>
  <c r="M67" i="8"/>
  <c r="M66" i="8"/>
  <c r="M67" i="3"/>
  <c r="M66" i="3"/>
  <c r="M67" i="5"/>
  <c r="M66" i="5"/>
  <c r="F65" i="9"/>
  <c r="J65" i="9"/>
  <c r="E65" i="7"/>
  <c r="G32" i="15"/>
  <c r="F32" i="15"/>
  <c r="E32" i="15"/>
  <c r="H31" i="15"/>
  <c r="G31" i="15"/>
  <c r="F31" i="15"/>
  <c r="E31" i="15"/>
  <c r="H30" i="15"/>
  <c r="G30" i="15"/>
  <c r="F30" i="15"/>
  <c r="E30" i="15"/>
  <c r="H29" i="15"/>
  <c r="G29" i="15"/>
  <c r="F29" i="15"/>
  <c r="E29" i="15"/>
  <c r="H28" i="15"/>
  <c r="G28" i="15"/>
  <c r="F28" i="15"/>
  <c r="E28" i="15"/>
  <c r="H27" i="15"/>
  <c r="G27" i="15"/>
  <c r="F27" i="15"/>
  <c r="E27" i="15"/>
  <c r="H26" i="15"/>
  <c r="G26" i="15"/>
  <c r="F26" i="15"/>
  <c r="E26" i="15"/>
  <c r="H25" i="15"/>
  <c r="G25" i="15"/>
  <c r="F25" i="15"/>
  <c r="E25" i="15"/>
  <c r="H24" i="15"/>
  <c r="G24" i="15"/>
  <c r="F24" i="15"/>
  <c r="E24" i="15"/>
  <c r="H23" i="15"/>
  <c r="G23" i="15"/>
  <c r="F23" i="15"/>
  <c r="E23" i="15"/>
  <c r="H22" i="15"/>
  <c r="G22" i="15"/>
  <c r="F22" i="15"/>
  <c r="E22" i="15"/>
  <c r="H21" i="15"/>
  <c r="G21" i="15"/>
  <c r="F21" i="15"/>
  <c r="E21" i="15"/>
  <c r="H20" i="15"/>
  <c r="G20" i="15"/>
  <c r="F20" i="15"/>
  <c r="E20" i="15"/>
  <c r="H19" i="15"/>
  <c r="G19" i="15"/>
  <c r="F19" i="15"/>
  <c r="E19" i="15"/>
  <c r="H18" i="15"/>
  <c r="G18" i="15"/>
  <c r="F18" i="15"/>
  <c r="E18" i="15"/>
  <c r="H17" i="15"/>
  <c r="G17" i="15"/>
  <c r="F17" i="15"/>
  <c r="E17" i="15"/>
  <c r="H16" i="15"/>
  <c r="G16" i="15"/>
  <c r="F16" i="15"/>
  <c r="E16" i="15"/>
  <c r="H15" i="15"/>
  <c r="G15" i="15"/>
  <c r="F15" i="15"/>
  <c r="E15" i="15"/>
  <c r="H14" i="15"/>
  <c r="G14" i="15"/>
  <c r="F14" i="15"/>
  <c r="E14" i="15"/>
  <c r="H13" i="15"/>
  <c r="G13" i="15"/>
  <c r="F13" i="15"/>
  <c r="E13" i="15"/>
  <c r="H12" i="15"/>
  <c r="G12" i="15"/>
  <c r="F12" i="15"/>
  <c r="E12" i="15"/>
  <c r="H11" i="15"/>
  <c r="G11" i="15"/>
  <c r="F11" i="15"/>
  <c r="E11" i="15"/>
  <c r="H10" i="15"/>
  <c r="G10" i="15"/>
  <c r="F10" i="15"/>
  <c r="E10" i="15"/>
  <c r="H9" i="15"/>
  <c r="G9" i="15"/>
  <c r="F9" i="15"/>
  <c r="E9" i="15"/>
  <c r="H8" i="15"/>
  <c r="G8" i="15"/>
  <c r="F8" i="15"/>
  <c r="E8" i="15"/>
  <c r="H7" i="15"/>
  <c r="G7" i="15"/>
  <c r="F7" i="15"/>
  <c r="E7" i="15"/>
  <c r="H6" i="15"/>
  <c r="G6" i="15"/>
  <c r="F6" i="15"/>
  <c r="E6" i="15"/>
  <c r="H5" i="15"/>
  <c r="G5" i="15"/>
  <c r="F5" i="15"/>
  <c r="E5" i="15"/>
  <c r="H4" i="15"/>
  <c r="G61" i="12"/>
  <c r="G56" i="12"/>
  <c r="H32" i="12"/>
  <c r="G32" i="12"/>
  <c r="F32" i="12"/>
  <c r="I31" i="12"/>
  <c r="H31" i="12"/>
  <c r="G31" i="12"/>
  <c r="F31" i="12"/>
  <c r="I30" i="12"/>
  <c r="H30" i="12"/>
  <c r="G30" i="12"/>
  <c r="F30" i="12"/>
  <c r="I29" i="12"/>
  <c r="H29" i="12"/>
  <c r="G29" i="12"/>
  <c r="F29" i="12"/>
  <c r="I28" i="12"/>
  <c r="H28" i="12"/>
  <c r="G28" i="12"/>
  <c r="F28" i="12"/>
  <c r="I27" i="12"/>
  <c r="H27" i="12"/>
  <c r="G27" i="12"/>
  <c r="F27" i="12"/>
  <c r="I26" i="12"/>
  <c r="H26" i="12"/>
  <c r="G26" i="12"/>
  <c r="F26" i="12"/>
  <c r="I25" i="12"/>
  <c r="H25" i="12"/>
  <c r="G25" i="12"/>
  <c r="F25" i="12"/>
  <c r="I24" i="12"/>
  <c r="H24" i="12"/>
  <c r="G24" i="12"/>
  <c r="F24" i="12"/>
  <c r="I23" i="12"/>
  <c r="H23" i="12"/>
  <c r="G23" i="12"/>
  <c r="F23" i="12"/>
  <c r="I22" i="12"/>
  <c r="H22" i="12"/>
  <c r="G22" i="12"/>
  <c r="F22" i="12"/>
  <c r="I21" i="12"/>
  <c r="H21" i="12"/>
  <c r="G21" i="12"/>
  <c r="F21" i="12"/>
  <c r="I20" i="12"/>
  <c r="H20" i="12"/>
  <c r="G20" i="12"/>
  <c r="F20" i="12"/>
  <c r="I19" i="12"/>
  <c r="H19" i="12"/>
  <c r="G19" i="12"/>
  <c r="F19" i="12"/>
  <c r="I18" i="12"/>
  <c r="H18" i="12"/>
  <c r="G18" i="12"/>
  <c r="F18" i="12"/>
  <c r="I17" i="12"/>
  <c r="H17" i="12"/>
  <c r="G17" i="12"/>
  <c r="F17" i="12"/>
  <c r="I16" i="12"/>
  <c r="H16" i="12"/>
  <c r="G16" i="12"/>
  <c r="F16" i="12"/>
  <c r="I15" i="12"/>
  <c r="H15" i="12"/>
  <c r="G15" i="12"/>
  <c r="F15" i="12"/>
  <c r="I14" i="12"/>
  <c r="H14" i="12"/>
  <c r="G14" i="12"/>
  <c r="F14" i="12"/>
  <c r="I13" i="12"/>
  <c r="H13" i="12"/>
  <c r="G13" i="12"/>
  <c r="F13" i="12"/>
  <c r="I12" i="12"/>
  <c r="H12" i="12"/>
  <c r="G12" i="12"/>
  <c r="F12" i="12"/>
  <c r="I11" i="12"/>
  <c r="H11" i="12"/>
  <c r="G11" i="12"/>
  <c r="F11" i="12"/>
  <c r="I10" i="12"/>
  <c r="H10" i="12"/>
  <c r="G10" i="12"/>
  <c r="F10" i="12"/>
  <c r="I9" i="12"/>
  <c r="H9" i="12"/>
  <c r="G9" i="12"/>
  <c r="F9" i="12"/>
  <c r="I8" i="12"/>
  <c r="H8" i="12"/>
  <c r="G8" i="12"/>
  <c r="F8" i="12"/>
  <c r="I7" i="12"/>
  <c r="H7" i="12"/>
  <c r="G7" i="12"/>
  <c r="F7" i="12"/>
  <c r="I6" i="12"/>
  <c r="H6" i="12"/>
  <c r="G6" i="12"/>
  <c r="F6" i="12"/>
  <c r="I5" i="12"/>
  <c r="H5" i="12"/>
  <c r="G5" i="12"/>
  <c r="F5" i="12"/>
  <c r="I4" i="12"/>
  <c r="G64" i="11"/>
  <c r="H64" i="7"/>
  <c r="J65" i="7"/>
  <c r="H32" i="11"/>
  <c r="G32" i="11"/>
  <c r="F32" i="11"/>
  <c r="I31" i="11"/>
  <c r="H31" i="11"/>
  <c r="G31" i="11"/>
  <c r="F31" i="11"/>
  <c r="I30" i="11"/>
  <c r="H30" i="11"/>
  <c r="G30" i="11"/>
  <c r="F30" i="11"/>
  <c r="I29" i="11"/>
  <c r="H29" i="11"/>
  <c r="G29" i="11"/>
  <c r="F29" i="11"/>
  <c r="I28" i="11"/>
  <c r="H28" i="11"/>
  <c r="G28" i="11"/>
  <c r="F28" i="11"/>
  <c r="I27" i="11"/>
  <c r="H27" i="11"/>
  <c r="G27" i="11"/>
  <c r="F27" i="11"/>
  <c r="I26" i="11"/>
  <c r="H26" i="11"/>
  <c r="G26" i="11"/>
  <c r="F26" i="11"/>
  <c r="I25" i="11"/>
  <c r="H25" i="11"/>
  <c r="G25" i="11"/>
  <c r="F25" i="11"/>
  <c r="I24" i="11"/>
  <c r="H24" i="11"/>
  <c r="G24" i="11"/>
  <c r="F24" i="11"/>
  <c r="I23" i="11"/>
  <c r="H23" i="11"/>
  <c r="G23" i="11"/>
  <c r="F23" i="11"/>
  <c r="I22" i="11"/>
  <c r="H22" i="11"/>
  <c r="G22" i="11"/>
  <c r="F22" i="11"/>
  <c r="I21" i="11"/>
  <c r="H21" i="11"/>
  <c r="G21" i="11"/>
  <c r="F21" i="11"/>
  <c r="I20" i="11"/>
  <c r="H20" i="11"/>
  <c r="G20" i="11"/>
  <c r="F20" i="11"/>
  <c r="I19" i="11"/>
  <c r="H19" i="11"/>
  <c r="G19" i="11"/>
  <c r="F19" i="11"/>
  <c r="I18" i="11"/>
  <c r="H18" i="11"/>
  <c r="G18" i="11"/>
  <c r="F18" i="11"/>
  <c r="I17" i="11"/>
  <c r="H17" i="11"/>
  <c r="G17" i="11"/>
  <c r="F17" i="11"/>
  <c r="I16" i="11"/>
  <c r="H16" i="11"/>
  <c r="G16" i="11"/>
  <c r="F16" i="11"/>
  <c r="I15" i="11"/>
  <c r="H15" i="11"/>
  <c r="G15" i="11"/>
  <c r="F15" i="11"/>
  <c r="I14" i="11"/>
  <c r="H14" i="11"/>
  <c r="G14" i="11"/>
  <c r="F14" i="11"/>
  <c r="I13" i="11"/>
  <c r="H13" i="11"/>
  <c r="G13" i="11"/>
  <c r="F13" i="11"/>
  <c r="I12" i="11"/>
  <c r="H12" i="11"/>
  <c r="G12" i="11"/>
  <c r="F12" i="11"/>
  <c r="I11" i="11"/>
  <c r="H11" i="11"/>
  <c r="G11" i="11"/>
  <c r="F11" i="11"/>
  <c r="I10" i="11"/>
  <c r="H10" i="11"/>
  <c r="G10" i="11"/>
  <c r="F10" i="11"/>
  <c r="I9" i="11"/>
  <c r="H9" i="11"/>
  <c r="G9" i="11"/>
  <c r="F9" i="11"/>
  <c r="I8" i="11"/>
  <c r="H8" i="11"/>
  <c r="G8" i="11"/>
  <c r="F8" i="11"/>
  <c r="I7" i="11"/>
  <c r="H7" i="11"/>
  <c r="G7" i="11"/>
  <c r="F7" i="11"/>
  <c r="I6" i="11"/>
  <c r="H6" i="11"/>
  <c r="G6" i="11"/>
  <c r="F6" i="11"/>
  <c r="I5" i="11"/>
  <c r="H5" i="11"/>
  <c r="G5" i="11"/>
  <c r="F5" i="11"/>
  <c r="I4" i="11"/>
  <c r="H32" i="10"/>
  <c r="G32" i="10"/>
  <c r="F32" i="10"/>
  <c r="I31" i="10"/>
  <c r="H31" i="10"/>
  <c r="G31" i="10"/>
  <c r="F31" i="10"/>
  <c r="I30" i="10"/>
  <c r="H30" i="10"/>
  <c r="G30" i="10"/>
  <c r="F30" i="10"/>
  <c r="I29" i="10"/>
  <c r="H29" i="10"/>
  <c r="G29" i="10"/>
  <c r="F29" i="10"/>
  <c r="I28" i="10"/>
  <c r="H28" i="10"/>
  <c r="G28" i="10"/>
  <c r="F28" i="10"/>
  <c r="I27" i="10"/>
  <c r="H27" i="10"/>
  <c r="G27" i="10"/>
  <c r="F27" i="10"/>
  <c r="I26" i="10"/>
  <c r="H26" i="10"/>
  <c r="G26" i="10"/>
  <c r="F26" i="10"/>
  <c r="I25" i="10"/>
  <c r="H25" i="10"/>
  <c r="G25" i="10"/>
  <c r="F25" i="10"/>
  <c r="I24" i="10"/>
  <c r="H24" i="10"/>
  <c r="G24" i="10"/>
  <c r="F24" i="10"/>
  <c r="I23" i="10"/>
  <c r="H23" i="10"/>
  <c r="G23" i="10"/>
  <c r="F23" i="10"/>
  <c r="I22" i="10"/>
  <c r="H22" i="10"/>
  <c r="G22" i="10"/>
  <c r="F22" i="10"/>
  <c r="I21" i="10"/>
  <c r="H21" i="10"/>
  <c r="G21" i="10"/>
  <c r="F21" i="10"/>
  <c r="I20" i="10"/>
  <c r="H20" i="10"/>
  <c r="G20" i="10"/>
  <c r="F20" i="10"/>
  <c r="I19" i="10"/>
  <c r="H19" i="10"/>
  <c r="G19" i="10"/>
  <c r="F19" i="10"/>
  <c r="I18" i="10"/>
  <c r="H18" i="10"/>
  <c r="G18" i="10"/>
  <c r="F18" i="10"/>
  <c r="I17" i="10"/>
  <c r="H17" i="10"/>
  <c r="G17" i="10"/>
  <c r="F17" i="10"/>
  <c r="I16" i="10"/>
  <c r="H16" i="10"/>
  <c r="G16" i="10"/>
  <c r="F16" i="10"/>
  <c r="I15" i="10"/>
  <c r="H15" i="10"/>
  <c r="G15" i="10"/>
  <c r="F15" i="10"/>
  <c r="I14" i="10"/>
  <c r="H14" i="10"/>
  <c r="G14" i="10"/>
  <c r="F14" i="10"/>
  <c r="I13" i="10"/>
  <c r="H13" i="10"/>
  <c r="G13" i="10"/>
  <c r="F13" i="10"/>
  <c r="I12" i="10"/>
  <c r="H12" i="10"/>
  <c r="G12" i="10"/>
  <c r="F12" i="10"/>
  <c r="I11" i="10"/>
  <c r="H11" i="10"/>
  <c r="G11" i="10"/>
  <c r="F11" i="10"/>
  <c r="I10" i="10"/>
  <c r="H10" i="10"/>
  <c r="G10" i="10"/>
  <c r="F10" i="10"/>
  <c r="I9" i="10"/>
  <c r="H9" i="10"/>
  <c r="G9" i="10"/>
  <c r="F9" i="10"/>
  <c r="I8" i="10"/>
  <c r="H8" i="10"/>
  <c r="G8" i="10"/>
  <c r="F8" i="10"/>
  <c r="I7" i="10"/>
  <c r="H7" i="10"/>
  <c r="G7" i="10"/>
  <c r="F7" i="10"/>
  <c r="I6" i="10"/>
  <c r="H6" i="10"/>
  <c r="G6" i="10"/>
  <c r="F6" i="10"/>
  <c r="I5" i="10"/>
  <c r="H5" i="10"/>
  <c r="G5" i="10"/>
  <c r="F5" i="10"/>
  <c r="I4" i="10"/>
  <c r="F53" i="9"/>
  <c r="F52" i="9"/>
  <c r="F51" i="9"/>
  <c r="G61" i="8"/>
  <c r="H32" i="8"/>
  <c r="G32" i="8"/>
  <c r="F32" i="8"/>
  <c r="I31" i="8"/>
  <c r="H31" i="8"/>
  <c r="G31" i="8"/>
  <c r="F31" i="8"/>
  <c r="I30" i="8"/>
  <c r="H30" i="8"/>
  <c r="G30" i="8"/>
  <c r="F30" i="8"/>
  <c r="I29" i="8"/>
  <c r="H29" i="8"/>
  <c r="G29" i="8"/>
  <c r="F29" i="8"/>
  <c r="I28" i="8"/>
  <c r="H28" i="8"/>
  <c r="G28" i="8"/>
  <c r="F28" i="8"/>
  <c r="I27" i="8"/>
  <c r="H27" i="8"/>
  <c r="G27" i="8"/>
  <c r="F27" i="8"/>
  <c r="I26" i="8"/>
  <c r="H26" i="8"/>
  <c r="G26" i="8"/>
  <c r="F26" i="8"/>
  <c r="I25" i="8"/>
  <c r="H25" i="8"/>
  <c r="G25" i="8"/>
  <c r="F25" i="8"/>
  <c r="I24" i="8"/>
  <c r="H24" i="8"/>
  <c r="G24" i="8"/>
  <c r="F24" i="8"/>
  <c r="I23" i="8"/>
  <c r="H23" i="8"/>
  <c r="G23" i="8"/>
  <c r="F23" i="8"/>
  <c r="I22" i="8"/>
  <c r="H22" i="8"/>
  <c r="G22" i="8"/>
  <c r="F22" i="8"/>
  <c r="I21" i="8"/>
  <c r="H21" i="8"/>
  <c r="G21" i="8"/>
  <c r="F21" i="8"/>
  <c r="I20" i="8"/>
  <c r="H20" i="8"/>
  <c r="G20" i="8"/>
  <c r="F20" i="8"/>
  <c r="I19" i="8"/>
  <c r="H19" i="8"/>
  <c r="G19" i="8"/>
  <c r="F19" i="8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F15" i="8"/>
  <c r="I14" i="8"/>
  <c r="H14" i="8"/>
  <c r="G14" i="8"/>
  <c r="F14" i="8"/>
  <c r="I13" i="8"/>
  <c r="H13" i="8"/>
  <c r="G13" i="8"/>
  <c r="F13" i="8"/>
  <c r="I12" i="8"/>
  <c r="H12" i="8"/>
  <c r="G12" i="8"/>
  <c r="F12" i="8"/>
  <c r="I11" i="8"/>
  <c r="H11" i="8"/>
  <c r="G11" i="8"/>
  <c r="F11" i="8"/>
  <c r="I10" i="8"/>
  <c r="H10" i="8"/>
  <c r="G10" i="8"/>
  <c r="F10" i="8"/>
  <c r="I9" i="8"/>
  <c r="H9" i="8"/>
  <c r="G9" i="8"/>
  <c r="F9" i="8"/>
  <c r="I8" i="8"/>
  <c r="H8" i="8"/>
  <c r="G8" i="8"/>
  <c r="F8" i="8"/>
  <c r="I7" i="8"/>
  <c r="H7" i="8"/>
  <c r="G7" i="8"/>
  <c r="F7" i="8"/>
  <c r="I6" i="8"/>
  <c r="H6" i="8"/>
  <c r="G6" i="8"/>
  <c r="F6" i="8"/>
  <c r="I5" i="8"/>
  <c r="H5" i="8"/>
  <c r="G5" i="8"/>
  <c r="F5" i="8"/>
  <c r="I4" i="8"/>
  <c r="H14" i="7"/>
  <c r="G15" i="7"/>
  <c r="H32" i="6"/>
  <c r="G32" i="6"/>
  <c r="F32" i="6"/>
  <c r="I31" i="6"/>
  <c r="H31" i="6"/>
  <c r="G31" i="6"/>
  <c r="F31" i="6"/>
  <c r="I30" i="6"/>
  <c r="H30" i="6"/>
  <c r="G30" i="6"/>
  <c r="F30" i="6"/>
  <c r="I29" i="6"/>
  <c r="H29" i="6"/>
  <c r="G29" i="6"/>
  <c r="F29" i="6"/>
  <c r="I28" i="6"/>
  <c r="H28" i="6"/>
  <c r="G28" i="6"/>
  <c r="F28" i="6"/>
  <c r="I27" i="6"/>
  <c r="H27" i="6"/>
  <c r="G27" i="6"/>
  <c r="F27" i="6"/>
  <c r="I26" i="6"/>
  <c r="H26" i="6"/>
  <c r="G26" i="6"/>
  <c r="F26" i="6"/>
  <c r="I25" i="6"/>
  <c r="H25" i="6"/>
  <c r="G25" i="6"/>
  <c r="F25" i="6"/>
  <c r="I24" i="6"/>
  <c r="H24" i="6"/>
  <c r="G24" i="6"/>
  <c r="F24" i="6"/>
  <c r="I23" i="6"/>
  <c r="H23" i="6"/>
  <c r="G23" i="6"/>
  <c r="F23" i="6"/>
  <c r="I22" i="6"/>
  <c r="H22" i="6"/>
  <c r="G22" i="6"/>
  <c r="F22" i="6"/>
  <c r="I21" i="6"/>
  <c r="H21" i="6"/>
  <c r="G21" i="6"/>
  <c r="F21" i="6"/>
  <c r="I20" i="6"/>
  <c r="H20" i="6"/>
  <c r="G20" i="6"/>
  <c r="F20" i="6"/>
  <c r="I19" i="6"/>
  <c r="H19" i="6"/>
  <c r="G19" i="6"/>
  <c r="F19" i="6"/>
  <c r="I18" i="6"/>
  <c r="H18" i="6"/>
  <c r="G18" i="6"/>
  <c r="F18" i="6"/>
  <c r="I17" i="6"/>
  <c r="H17" i="6"/>
  <c r="G17" i="6"/>
  <c r="F17" i="6"/>
  <c r="I16" i="6"/>
  <c r="H16" i="6"/>
  <c r="G16" i="6"/>
  <c r="F16" i="6"/>
  <c r="I15" i="6"/>
  <c r="H15" i="6"/>
  <c r="G15" i="6"/>
  <c r="F15" i="6"/>
  <c r="I14" i="6"/>
  <c r="H14" i="6"/>
  <c r="G14" i="6"/>
  <c r="F14" i="6"/>
  <c r="I13" i="6"/>
  <c r="H13" i="6"/>
  <c r="G13" i="6"/>
  <c r="F13" i="6"/>
  <c r="I12" i="6"/>
  <c r="H12" i="6"/>
  <c r="G12" i="6"/>
  <c r="F12" i="6"/>
  <c r="I11" i="6"/>
  <c r="H11" i="6"/>
  <c r="G11" i="6"/>
  <c r="F11" i="6"/>
  <c r="I10" i="6"/>
  <c r="H10" i="6"/>
  <c r="G10" i="6"/>
  <c r="F10" i="6"/>
  <c r="I9" i="6"/>
  <c r="H9" i="6"/>
  <c r="G9" i="6"/>
  <c r="F9" i="6"/>
  <c r="I8" i="6"/>
  <c r="H8" i="6"/>
  <c r="G8" i="6"/>
  <c r="F8" i="6"/>
  <c r="I7" i="6"/>
  <c r="H7" i="6"/>
  <c r="G7" i="6"/>
  <c r="F7" i="6"/>
  <c r="I6" i="6"/>
  <c r="H6" i="6"/>
  <c r="G6" i="6"/>
  <c r="F6" i="6"/>
  <c r="I5" i="6"/>
  <c r="H5" i="6"/>
  <c r="G5" i="6"/>
  <c r="F5" i="6"/>
  <c r="I4" i="6"/>
  <c r="H45" i="5"/>
  <c r="L45" i="5"/>
  <c r="G45" i="5"/>
  <c r="H32" i="5"/>
  <c r="G32" i="5"/>
  <c r="F32" i="5"/>
  <c r="I31" i="5"/>
  <c r="H31" i="5"/>
  <c r="G31" i="5"/>
  <c r="F31" i="5"/>
  <c r="I30" i="5"/>
  <c r="H30" i="5"/>
  <c r="G30" i="5"/>
  <c r="F30" i="5"/>
  <c r="I29" i="5"/>
  <c r="H29" i="5"/>
  <c r="G29" i="5"/>
  <c r="F29" i="5"/>
  <c r="I28" i="5"/>
  <c r="H28" i="5"/>
  <c r="G28" i="5"/>
  <c r="F28" i="5"/>
  <c r="I27" i="5"/>
  <c r="H27" i="5"/>
  <c r="G27" i="5"/>
  <c r="F27" i="5"/>
  <c r="I26" i="5"/>
  <c r="H26" i="5"/>
  <c r="G26" i="5"/>
  <c r="F26" i="5"/>
  <c r="I25" i="5"/>
  <c r="H25" i="5"/>
  <c r="G25" i="5"/>
  <c r="F25" i="5"/>
  <c r="I24" i="5"/>
  <c r="H24" i="5"/>
  <c r="G24" i="5"/>
  <c r="F24" i="5"/>
  <c r="I23" i="5"/>
  <c r="H23" i="5"/>
  <c r="G23" i="5"/>
  <c r="F23" i="5"/>
  <c r="I22" i="5"/>
  <c r="H22" i="5"/>
  <c r="G22" i="5"/>
  <c r="F22" i="5"/>
  <c r="I21" i="5"/>
  <c r="H21" i="5"/>
  <c r="G21" i="5"/>
  <c r="F21" i="5"/>
  <c r="I20" i="5"/>
  <c r="H20" i="5"/>
  <c r="G20" i="5"/>
  <c r="F20" i="5"/>
  <c r="I19" i="5"/>
  <c r="H19" i="5"/>
  <c r="G19" i="5"/>
  <c r="F19" i="5"/>
  <c r="I18" i="5"/>
  <c r="H18" i="5"/>
  <c r="G18" i="5"/>
  <c r="F18" i="5"/>
  <c r="I17" i="5"/>
  <c r="H17" i="5"/>
  <c r="G17" i="5"/>
  <c r="F17" i="5"/>
  <c r="I16" i="5"/>
  <c r="H16" i="5"/>
  <c r="G16" i="5"/>
  <c r="F16" i="5"/>
  <c r="I15" i="5"/>
  <c r="H15" i="5"/>
  <c r="G15" i="5"/>
  <c r="F15" i="5"/>
  <c r="I14" i="5"/>
  <c r="H14" i="5"/>
  <c r="G14" i="5"/>
  <c r="F14" i="5"/>
  <c r="I13" i="5"/>
  <c r="H13" i="5"/>
  <c r="G13" i="5"/>
  <c r="F13" i="5"/>
  <c r="I12" i="5"/>
  <c r="H12" i="5"/>
  <c r="G12" i="5"/>
  <c r="F12" i="5"/>
  <c r="I11" i="5"/>
  <c r="H11" i="5"/>
  <c r="G11" i="5"/>
  <c r="F11" i="5"/>
  <c r="I10" i="5"/>
  <c r="H10" i="5"/>
  <c r="G10" i="5"/>
  <c r="F10" i="5"/>
  <c r="I9" i="5"/>
  <c r="H9" i="5"/>
  <c r="G9" i="5"/>
  <c r="F9" i="5"/>
  <c r="I8" i="5"/>
  <c r="H8" i="5"/>
  <c r="G8" i="5"/>
  <c r="F8" i="5"/>
  <c r="I7" i="5"/>
  <c r="H7" i="5"/>
  <c r="G7" i="5"/>
  <c r="F7" i="5"/>
  <c r="I6" i="5"/>
  <c r="H6" i="5"/>
  <c r="G6" i="5"/>
  <c r="F6" i="5"/>
  <c r="I5" i="5"/>
  <c r="H5" i="5"/>
  <c r="G5" i="5"/>
  <c r="F5" i="5"/>
  <c r="I4" i="5"/>
  <c r="G53" i="4"/>
  <c r="K53" i="4"/>
  <c r="G43" i="4"/>
  <c r="K43" i="4"/>
  <c r="L43" i="4"/>
  <c r="M43" i="4"/>
  <c r="H32" i="4"/>
  <c r="G32" i="4"/>
  <c r="F32" i="4"/>
  <c r="I31" i="4"/>
  <c r="H31" i="4"/>
  <c r="G31" i="4"/>
  <c r="F31" i="4"/>
  <c r="I30" i="4"/>
  <c r="H30" i="4"/>
  <c r="G30" i="4"/>
  <c r="F30" i="4"/>
  <c r="I29" i="4"/>
  <c r="H29" i="4"/>
  <c r="G29" i="4"/>
  <c r="F29" i="4"/>
  <c r="I28" i="4"/>
  <c r="H28" i="4"/>
  <c r="G28" i="4"/>
  <c r="F28" i="4"/>
  <c r="I27" i="4"/>
  <c r="H27" i="4"/>
  <c r="G27" i="4"/>
  <c r="F27" i="4"/>
  <c r="I26" i="4"/>
  <c r="H26" i="4"/>
  <c r="G26" i="4"/>
  <c r="F26" i="4"/>
  <c r="I25" i="4"/>
  <c r="H25" i="4"/>
  <c r="G25" i="4"/>
  <c r="F25" i="4"/>
  <c r="I24" i="4"/>
  <c r="H24" i="4"/>
  <c r="G24" i="4"/>
  <c r="F24" i="4"/>
  <c r="I23" i="4"/>
  <c r="H23" i="4"/>
  <c r="G23" i="4"/>
  <c r="F23" i="4"/>
  <c r="I22" i="4"/>
  <c r="H22" i="4"/>
  <c r="G22" i="4"/>
  <c r="F22" i="4"/>
  <c r="I21" i="4"/>
  <c r="H21" i="4"/>
  <c r="G21" i="4"/>
  <c r="F21" i="4"/>
  <c r="I20" i="4"/>
  <c r="H20" i="4"/>
  <c r="G20" i="4"/>
  <c r="F20" i="4"/>
  <c r="I19" i="4"/>
  <c r="H19" i="4"/>
  <c r="G19" i="4"/>
  <c r="F19" i="4"/>
  <c r="I18" i="4"/>
  <c r="H18" i="4"/>
  <c r="G18" i="4"/>
  <c r="F18" i="4"/>
  <c r="I17" i="4"/>
  <c r="H17" i="4"/>
  <c r="G17" i="4"/>
  <c r="F17" i="4"/>
  <c r="I16" i="4"/>
  <c r="H16" i="4"/>
  <c r="G16" i="4"/>
  <c r="F16" i="4"/>
  <c r="I15" i="4"/>
  <c r="H15" i="4"/>
  <c r="G15" i="4"/>
  <c r="F15" i="4"/>
  <c r="I14" i="4"/>
  <c r="H14" i="4"/>
  <c r="G14" i="4"/>
  <c r="F14" i="4"/>
  <c r="I13" i="4"/>
  <c r="H13" i="4"/>
  <c r="G13" i="4"/>
  <c r="F13" i="4"/>
  <c r="I12" i="4"/>
  <c r="H12" i="4"/>
  <c r="G12" i="4"/>
  <c r="F12" i="4"/>
  <c r="I11" i="4"/>
  <c r="H11" i="4"/>
  <c r="G11" i="4"/>
  <c r="F11" i="4"/>
  <c r="I10" i="4"/>
  <c r="H10" i="4"/>
  <c r="G10" i="4"/>
  <c r="F10" i="4"/>
  <c r="I9" i="4"/>
  <c r="H9" i="4"/>
  <c r="G9" i="4"/>
  <c r="F9" i="4"/>
  <c r="I8" i="4"/>
  <c r="H8" i="4"/>
  <c r="G8" i="4"/>
  <c r="F8" i="4"/>
  <c r="I7" i="4"/>
  <c r="H7" i="4"/>
  <c r="G7" i="4"/>
  <c r="F7" i="4"/>
  <c r="I6" i="4"/>
  <c r="H6" i="4"/>
  <c r="G6" i="4"/>
  <c r="F6" i="4"/>
  <c r="I5" i="4"/>
  <c r="H5" i="4"/>
  <c r="G5" i="4"/>
  <c r="F5" i="4"/>
  <c r="I4" i="4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4" i="3"/>
  <c r="F6" i="3"/>
  <c r="G6" i="3"/>
  <c r="H6" i="3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G5" i="3"/>
  <c r="H5" i="3"/>
  <c r="F5" i="3"/>
  <c r="I65" i="7"/>
  <c r="K65" i="7"/>
  <c r="L65" i="7"/>
  <c r="K15" i="7"/>
  <c r="K45" i="5"/>
  <c r="K64" i="11"/>
  <c r="L64" i="11"/>
  <c r="M64" i="11"/>
  <c r="K61" i="8"/>
  <c r="L61" i="8"/>
  <c r="M61" i="8"/>
  <c r="K65" i="9"/>
  <c r="K53" i="9"/>
  <c r="L53" i="4"/>
  <c r="K40" i="12"/>
  <c r="L57" i="12"/>
  <c r="C50" i="12"/>
  <c r="N49" i="12"/>
  <c r="L46" i="12"/>
  <c r="J46" i="12"/>
  <c r="M46" i="12"/>
  <c r="K67" i="12"/>
  <c r="K55" i="12"/>
  <c r="K44" i="12"/>
  <c r="M44" i="12"/>
  <c r="L36" i="12"/>
  <c r="L72" i="12"/>
  <c r="J67" i="12"/>
  <c r="L65" i="12"/>
  <c r="L63" i="12"/>
  <c r="J63" i="12"/>
  <c r="K63" i="12"/>
  <c r="M63" i="12"/>
  <c r="J57" i="12"/>
  <c r="K42" i="12"/>
  <c r="J64" i="12"/>
  <c r="J55" i="12"/>
  <c r="M55" i="12"/>
  <c r="K56" i="12"/>
  <c r="M56" i="12"/>
  <c r="J72" i="12"/>
  <c r="L68" i="12"/>
  <c r="L58" i="12"/>
  <c r="M58" i="12"/>
  <c r="I49" i="12"/>
  <c r="K50" i="12"/>
  <c r="K47" i="12"/>
  <c r="I44" i="12"/>
  <c r="J41" i="12"/>
  <c r="J39" i="12"/>
  <c r="J50" i="12"/>
  <c r="J68" i="12"/>
  <c r="K60" i="12"/>
  <c r="J71" i="12"/>
  <c r="M71" i="12"/>
  <c r="M69" i="12"/>
  <c r="M66" i="12"/>
  <c r="J52" i="12"/>
  <c r="M52" i="12"/>
  <c r="M73" i="12"/>
  <c r="L61" i="12"/>
  <c r="L37" i="12"/>
  <c r="L70" i="12"/>
  <c r="J38" i="12"/>
  <c r="J36" i="12"/>
  <c r="K54" i="12"/>
  <c r="K65" i="12"/>
  <c r="L60" i="12"/>
  <c r="L54" i="12"/>
  <c r="L38" i="12"/>
  <c r="K70" i="12"/>
  <c r="M70" i="12"/>
  <c r="M67" i="12"/>
  <c r="J65" i="12"/>
  <c r="M65" i="12"/>
  <c r="K37" i="12"/>
  <c r="K34" i="12"/>
  <c r="K74" i="12"/>
  <c r="J75" i="12"/>
  <c r="M75" i="12"/>
  <c r="K70" i="6"/>
  <c r="M70" i="6"/>
  <c r="K65" i="6"/>
  <c r="K62" i="6"/>
  <c r="M62" i="6"/>
  <c r="K57" i="6"/>
  <c r="L53" i="6"/>
  <c r="L48" i="6"/>
  <c r="K37" i="6"/>
  <c r="J37" i="6"/>
  <c r="M37" i="6"/>
  <c r="J34" i="6"/>
  <c r="M64" i="6"/>
  <c r="M56" i="6"/>
  <c r="K46" i="6"/>
  <c r="K68" i="6"/>
  <c r="M68" i="6"/>
  <c r="K63" i="6"/>
  <c r="K60" i="6"/>
  <c r="M60" i="6"/>
  <c r="K55" i="6"/>
  <c r="K53" i="6"/>
  <c r="K43" i="6"/>
  <c r="L41" i="6"/>
  <c r="L36" i="6"/>
  <c r="J67" i="6"/>
  <c r="J59" i="6"/>
  <c r="L59" i="6"/>
  <c r="M59" i="6"/>
  <c r="K54" i="6"/>
  <c r="J47" i="6"/>
  <c r="J73" i="6"/>
  <c r="J74" i="6"/>
  <c r="M71" i="6"/>
  <c r="M66" i="6"/>
  <c r="M58" i="6"/>
  <c r="L55" i="6"/>
  <c r="M55" i="6"/>
  <c r="K76" i="6"/>
  <c r="J76" i="6"/>
  <c r="L76" i="6"/>
  <c r="L69" i="6"/>
  <c r="M69" i="6"/>
  <c r="L67" i="6"/>
  <c r="M67" i="6"/>
  <c r="L65" i="6"/>
  <c r="M65" i="6"/>
  <c r="L63" i="6"/>
  <c r="L61" i="6"/>
  <c r="M61" i="6"/>
  <c r="L57" i="6"/>
  <c r="M57" i="6"/>
  <c r="L54" i="6"/>
  <c r="L50" i="6"/>
  <c r="L46" i="6"/>
  <c r="L42" i="6"/>
  <c r="J54" i="6"/>
  <c r="J49" i="6"/>
  <c r="J46" i="6"/>
  <c r="J41" i="6"/>
  <c r="L73" i="6"/>
  <c r="K74" i="6"/>
  <c r="K75" i="6"/>
  <c r="M75" i="6"/>
  <c r="L51" i="6"/>
  <c r="M51" i="6"/>
  <c r="L43" i="6"/>
  <c r="M39" i="6"/>
  <c r="K73" i="6"/>
  <c r="M73" i="6"/>
  <c r="M77" i="6"/>
  <c r="M40" i="6"/>
  <c r="J53" i="6"/>
  <c r="M53" i="6"/>
  <c r="J50" i="6"/>
  <c r="M50" i="6"/>
  <c r="J45" i="6"/>
  <c r="J42" i="6"/>
  <c r="J70" i="3"/>
  <c r="K70" i="3"/>
  <c r="L70" i="3"/>
  <c r="N5" i="1"/>
  <c r="D5" i="1"/>
  <c r="D6" i="1"/>
  <c r="Q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K68" i="11"/>
  <c r="M68" i="11"/>
  <c r="K66" i="11"/>
  <c r="J66" i="11"/>
  <c r="M66" i="11"/>
  <c r="J61" i="11"/>
  <c r="M61" i="11"/>
  <c r="J50" i="11"/>
  <c r="M50" i="11"/>
  <c r="J45" i="11"/>
  <c r="M45" i="11"/>
  <c r="J34" i="11"/>
  <c r="K75" i="11"/>
  <c r="M70" i="11"/>
  <c r="L54" i="11"/>
  <c r="L38" i="11"/>
  <c r="J33" i="11"/>
  <c r="K74" i="11"/>
  <c r="M74" i="11"/>
  <c r="J75" i="11"/>
  <c r="M75" i="11"/>
  <c r="M69" i="11"/>
  <c r="J67" i="11"/>
  <c r="M67" i="11"/>
  <c r="M58" i="11"/>
  <c r="J53" i="11"/>
  <c r="M53" i="11"/>
  <c r="M42" i="11"/>
  <c r="J37" i="11"/>
  <c r="M37" i="11"/>
  <c r="J73" i="11"/>
  <c r="J59" i="11"/>
  <c r="M59" i="11"/>
  <c r="M57" i="11"/>
  <c r="J56" i="11"/>
  <c r="M56" i="11"/>
  <c r="J51" i="11"/>
  <c r="M51" i="11"/>
  <c r="M49" i="11"/>
  <c r="J48" i="11"/>
  <c r="J43" i="11"/>
  <c r="M43" i="11"/>
  <c r="J40" i="11"/>
  <c r="M40" i="11"/>
  <c r="J35" i="11"/>
  <c r="M35" i="11"/>
  <c r="J60" i="11"/>
  <c r="M60" i="11"/>
  <c r="J55" i="11"/>
  <c r="M55" i="11"/>
  <c r="J52" i="11"/>
  <c r="M52" i="11"/>
  <c r="J47" i="11"/>
  <c r="M47" i="11"/>
  <c r="J44" i="11"/>
  <c r="J39" i="11"/>
  <c r="J36" i="11"/>
  <c r="M36" i="11"/>
  <c r="L73" i="11"/>
  <c r="M73" i="11"/>
  <c r="J76" i="11"/>
  <c r="K76" i="11"/>
  <c r="M62" i="11"/>
  <c r="M54" i="11"/>
  <c r="M46" i="11"/>
  <c r="L76" i="11"/>
  <c r="L62" i="15"/>
  <c r="I74" i="15"/>
  <c r="L77" i="15"/>
  <c r="K63" i="15"/>
  <c r="J54" i="15"/>
  <c r="J52" i="15"/>
  <c r="L52" i="15"/>
  <c r="K46" i="15"/>
  <c r="L46" i="15"/>
  <c r="J72" i="15"/>
  <c r="I71" i="15"/>
  <c r="L71" i="15"/>
  <c r="I57" i="15"/>
  <c r="I43" i="15"/>
  <c r="I38" i="15"/>
  <c r="K60" i="15"/>
  <c r="J42" i="15"/>
  <c r="I70" i="15"/>
  <c r="I67" i="15"/>
  <c r="I61" i="15"/>
  <c r="L61" i="15"/>
  <c r="L58" i="15"/>
  <c r="I47" i="15"/>
  <c r="I44" i="15"/>
  <c r="I42" i="15"/>
  <c r="L42" i="15"/>
  <c r="I39" i="15"/>
  <c r="J39" i="15"/>
  <c r="K39" i="15"/>
  <c r="L39" i="15"/>
  <c r="M74" i="12"/>
  <c r="M42" i="12"/>
  <c r="K64" i="12"/>
  <c r="K57" i="12"/>
  <c r="M57" i="12"/>
  <c r="J60" i="12"/>
  <c r="M60" i="12"/>
  <c r="J53" i="12"/>
  <c r="L33" i="12"/>
  <c r="K53" i="12"/>
  <c r="L34" i="12"/>
  <c r="L48" i="12"/>
  <c r="K72" i="12"/>
  <c r="M72" i="12"/>
  <c r="J33" i="12"/>
  <c r="J62" i="12"/>
  <c r="J40" i="12"/>
  <c r="J37" i="12"/>
  <c r="M77" i="12"/>
  <c r="K61" i="12"/>
  <c r="K68" i="12"/>
  <c r="J47" i="12"/>
  <c r="M43" i="12"/>
  <c r="K62" i="12"/>
  <c r="L39" i="12"/>
  <c r="M39" i="12"/>
  <c r="L35" i="12"/>
  <c r="M35" i="12"/>
  <c r="L47" i="12"/>
  <c r="J59" i="12"/>
  <c r="M59" i="12"/>
  <c r="J54" i="12"/>
  <c r="J49" i="12"/>
  <c r="M49" i="12"/>
  <c r="J48" i="12"/>
  <c r="M48" i="12"/>
  <c r="L76" i="12"/>
  <c r="J76" i="12"/>
  <c r="L45" i="4"/>
  <c r="M59" i="4"/>
  <c r="L58" i="4"/>
  <c r="M58" i="4"/>
  <c r="L73" i="4"/>
  <c r="M73" i="4"/>
  <c r="M55" i="4"/>
  <c r="L66" i="4"/>
  <c r="M66" i="4"/>
  <c r="L62" i="4"/>
  <c r="M62" i="4"/>
  <c r="L48" i="4"/>
  <c r="K35" i="4"/>
  <c r="M35" i="4"/>
  <c r="L70" i="4"/>
  <c r="M70" i="4"/>
  <c r="J51" i="4"/>
  <c r="J48" i="4"/>
  <c r="L74" i="4"/>
  <c r="M53" i="4"/>
  <c r="M49" i="4"/>
  <c r="J41" i="4"/>
  <c r="M41" i="4"/>
  <c r="J36" i="4"/>
  <c r="M36" i="4"/>
  <c r="J33" i="4"/>
  <c r="M33" i="4"/>
  <c r="K74" i="4"/>
  <c r="M74" i="4"/>
  <c r="M77" i="4"/>
  <c r="K45" i="4"/>
  <c r="M50" i="4"/>
  <c r="L46" i="4"/>
  <c r="M46" i="4"/>
  <c r="J52" i="4"/>
  <c r="M52" i="4"/>
  <c r="J47" i="4"/>
  <c r="M47" i="4"/>
  <c r="L76" i="4"/>
  <c r="J76" i="4"/>
  <c r="J66" i="9"/>
  <c r="J63" i="9"/>
  <c r="K54" i="9"/>
  <c r="J42" i="9"/>
  <c r="J35" i="9"/>
  <c r="K17" i="9"/>
  <c r="J7" i="9"/>
  <c r="J71" i="9"/>
  <c r="I72" i="9"/>
  <c r="I59" i="9"/>
  <c r="I57" i="9"/>
  <c r="I55" i="9"/>
  <c r="I48" i="9"/>
  <c r="I46" i="9"/>
  <c r="I44" i="9"/>
  <c r="I31" i="9"/>
  <c r="I74" i="9"/>
  <c r="K61" i="9"/>
  <c r="J54" i="9"/>
  <c r="J43" i="9"/>
  <c r="L43" i="9"/>
  <c r="K41" i="9"/>
  <c r="J14" i="9"/>
  <c r="L67" i="9"/>
  <c r="L65" i="9"/>
  <c r="K52" i="9"/>
  <c r="K69" i="9"/>
  <c r="J50" i="9"/>
  <c r="K35" i="9"/>
  <c r="J17" i="9"/>
  <c r="K7" i="9"/>
  <c r="I71" i="9"/>
  <c r="L71" i="9"/>
  <c r="I63" i="9"/>
  <c r="L63" i="9"/>
  <c r="I58" i="9"/>
  <c r="I56" i="9"/>
  <c r="I47" i="9"/>
  <c r="L47" i="9"/>
  <c r="I45" i="9"/>
  <c r="K45" i="9"/>
  <c r="L45" i="9"/>
  <c r="J34" i="7"/>
  <c r="L34" i="7"/>
  <c r="K25" i="7"/>
  <c r="L25" i="7"/>
  <c r="I51" i="7"/>
  <c r="K51" i="7"/>
  <c r="L51" i="7"/>
  <c r="I35" i="7"/>
  <c r="K35" i="7"/>
  <c r="L35" i="7"/>
  <c r="L23" i="7"/>
  <c r="I68" i="7"/>
  <c r="L68" i="7"/>
  <c r="J59" i="7"/>
  <c r="L59" i="7"/>
  <c r="I49" i="7"/>
  <c r="L49" i="7"/>
  <c r="J43" i="7"/>
  <c r="L43" i="7"/>
  <c r="I33" i="7"/>
  <c r="L33" i="7"/>
  <c r="L29" i="7"/>
  <c r="J27" i="7"/>
  <c r="L27" i="7"/>
  <c r="K19" i="7"/>
  <c r="I19" i="7"/>
  <c r="L19" i="7"/>
  <c r="K10" i="7"/>
  <c r="I10" i="7"/>
  <c r="L10" i="7"/>
  <c r="I8" i="7"/>
  <c r="L8" i="7"/>
  <c r="I70" i="7"/>
  <c r="L70" i="7"/>
  <c r="I72" i="7"/>
  <c r="J75" i="7"/>
  <c r="K57" i="7"/>
  <c r="L57" i="7"/>
  <c r="L39" i="7"/>
  <c r="J15" i="7"/>
  <c r="J69" i="7"/>
  <c r="L69" i="7"/>
  <c r="J66" i="7"/>
  <c r="L66" i="7"/>
  <c r="J50" i="7"/>
  <c r="L50" i="7"/>
  <c r="L47" i="7"/>
  <c r="L31" i="7"/>
  <c r="J18" i="7"/>
  <c r="L18" i="7"/>
  <c r="J9" i="7"/>
  <c r="L9" i="7"/>
  <c r="L6" i="7"/>
  <c r="J73" i="7"/>
  <c r="J54" i="7"/>
  <c r="J38" i="7"/>
  <c r="J22" i="7"/>
  <c r="J13" i="7"/>
  <c r="L12" i="7"/>
  <c r="I73" i="7"/>
  <c r="K74" i="7"/>
  <c r="L64" i="15"/>
  <c r="L45" i="15"/>
  <c r="L66" i="15"/>
  <c r="J41" i="15"/>
  <c r="L36" i="15"/>
  <c r="L65" i="15"/>
  <c r="L50" i="15"/>
  <c r="K67" i="15"/>
  <c r="J60" i="15"/>
  <c r="K54" i="15"/>
  <c r="L54" i="15"/>
  <c r="L53" i="15"/>
  <c r="K51" i="15"/>
  <c r="J44" i="15"/>
  <c r="L44" i="15"/>
  <c r="K38" i="15"/>
  <c r="L38" i="15"/>
  <c r="L37" i="15"/>
  <c r="L72" i="15"/>
  <c r="J68" i="15"/>
  <c r="L40" i="15"/>
  <c r="J74" i="15"/>
  <c r="L74" i="15"/>
  <c r="J57" i="15"/>
  <c r="L49" i="15"/>
  <c r="L69" i="15"/>
  <c r="K68" i="15"/>
  <c r="L68" i="15"/>
  <c r="K57" i="15"/>
  <c r="K55" i="15"/>
  <c r="K41" i="15"/>
  <c r="L14" i="7"/>
  <c r="I60" i="7"/>
  <c r="K60" i="7"/>
  <c r="J60" i="7"/>
  <c r="I64" i="7"/>
  <c r="K64" i="7"/>
  <c r="J64" i="7"/>
  <c r="L62" i="7"/>
  <c r="L53" i="7"/>
  <c r="I48" i="7"/>
  <c r="K48" i="7"/>
  <c r="J48" i="7"/>
  <c r="L46" i="7"/>
  <c r="L37" i="7"/>
  <c r="I32" i="7"/>
  <c r="K32" i="7"/>
  <c r="J32" i="7"/>
  <c r="L30" i="7"/>
  <c r="L13" i="7"/>
  <c r="L72" i="7"/>
  <c r="I52" i="7"/>
  <c r="K52" i="7"/>
  <c r="J52" i="7"/>
  <c r="I36" i="7"/>
  <c r="K36" i="7"/>
  <c r="J36" i="7"/>
  <c r="I20" i="7"/>
  <c r="K20" i="7"/>
  <c r="J20" i="7"/>
  <c r="I71" i="7"/>
  <c r="J71" i="7"/>
  <c r="K71" i="7"/>
  <c r="L75" i="7"/>
  <c r="I67" i="7"/>
  <c r="K67" i="7"/>
  <c r="J67" i="7"/>
  <c r="I44" i="7"/>
  <c r="K44" i="7"/>
  <c r="J44" i="7"/>
  <c r="I28" i="7"/>
  <c r="K28" i="7"/>
  <c r="J28" i="7"/>
  <c r="I11" i="7"/>
  <c r="K11" i="7"/>
  <c r="J11" i="7"/>
  <c r="L5" i="7"/>
  <c r="L63" i="7"/>
  <c r="L61" i="7"/>
  <c r="I56" i="7"/>
  <c r="K56" i="7"/>
  <c r="J56" i="7"/>
  <c r="L54" i="7"/>
  <c r="L45" i="7"/>
  <c r="I40" i="7"/>
  <c r="K40" i="7"/>
  <c r="J40" i="7"/>
  <c r="L38" i="7"/>
  <c r="I24" i="7"/>
  <c r="K24" i="7"/>
  <c r="J24" i="7"/>
  <c r="L22" i="7"/>
  <c r="I7" i="7"/>
  <c r="K7" i="7"/>
  <c r="J7" i="7"/>
  <c r="L73" i="7"/>
  <c r="J74" i="7"/>
  <c r="L74" i="7"/>
  <c r="J76" i="7"/>
  <c r="I76" i="7"/>
  <c r="K76" i="7"/>
  <c r="L76" i="7"/>
  <c r="L58" i="9"/>
  <c r="L41" i="9"/>
  <c r="K62" i="9"/>
  <c r="L62" i="9"/>
  <c r="L44" i="9"/>
  <c r="K59" i="9"/>
  <c r="J56" i="9"/>
  <c r="L56" i="9"/>
  <c r="J48" i="9"/>
  <c r="K48" i="9"/>
  <c r="L48" i="9"/>
  <c r="L54" i="9"/>
  <c r="K74" i="9"/>
  <c r="K72" i="9"/>
  <c r="L72" i="9"/>
  <c r="J74" i="9"/>
  <c r="K75" i="9"/>
  <c r="K66" i="9"/>
  <c r="L66" i="9"/>
  <c r="J75" i="9"/>
  <c r="L75" i="9"/>
  <c r="J67" i="15"/>
  <c r="L67" i="15"/>
  <c r="L70" i="15"/>
  <c r="J73" i="15"/>
  <c r="K73" i="15"/>
  <c r="L73" i="15"/>
  <c r="K75" i="15"/>
  <c r="J76" i="15"/>
  <c r="I76" i="15"/>
  <c r="J63" i="15"/>
  <c r="L63" i="15"/>
  <c r="J59" i="15"/>
  <c r="L59" i="15"/>
  <c r="J55" i="15"/>
  <c r="L55" i="15"/>
  <c r="J51" i="15"/>
  <c r="J47" i="15"/>
  <c r="L47" i="15"/>
  <c r="J43" i="15"/>
  <c r="L43" i="15"/>
  <c r="J75" i="15"/>
  <c r="L75" i="15"/>
  <c r="L68" i="9"/>
  <c r="J52" i="9"/>
  <c r="L52" i="9"/>
  <c r="K73" i="9"/>
  <c r="L77" i="9"/>
  <c r="K51" i="9"/>
  <c r="J61" i="9"/>
  <c r="L61" i="9"/>
  <c r="J57" i="9"/>
  <c r="L57" i="9"/>
  <c r="K46" i="9"/>
  <c r="K42" i="9"/>
  <c r="K22" i="9"/>
  <c r="K14" i="9"/>
  <c r="K50" i="9"/>
  <c r="J73" i="9"/>
  <c r="J76" i="9"/>
  <c r="J51" i="9"/>
  <c r="J53" i="9"/>
  <c r="L53" i="9"/>
  <c r="J69" i="9"/>
  <c r="L69" i="9"/>
  <c r="K76" i="9"/>
  <c r="M43" i="5"/>
  <c r="M35" i="5"/>
  <c r="M45" i="5"/>
  <c r="M53" i="5"/>
  <c r="M55" i="5"/>
  <c r="M47" i="5"/>
  <c r="M39" i="5"/>
  <c r="M37" i="5"/>
  <c r="M36" i="5"/>
  <c r="M48" i="5"/>
  <c r="M52" i="5"/>
  <c r="M50" i="5"/>
  <c r="M49" i="5"/>
  <c r="M38" i="5"/>
  <c r="M51" i="4"/>
  <c r="M48" i="4"/>
  <c r="M38" i="12"/>
  <c r="M43" i="10"/>
  <c r="M56" i="10"/>
  <c r="M52" i="10"/>
  <c r="M48" i="10"/>
  <c r="M62" i="10"/>
  <c r="M57" i="10"/>
  <c r="M54" i="10"/>
  <c r="M49" i="10"/>
  <c r="M46" i="10"/>
  <c r="M41" i="10"/>
  <c r="M54" i="6"/>
  <c r="M49" i="6"/>
  <c r="M46" i="6"/>
  <c r="M41" i="6"/>
  <c r="M38" i="6"/>
  <c r="M52" i="6"/>
  <c r="M48" i="6"/>
  <c r="M54" i="8"/>
  <c r="M51" i="8"/>
  <c r="M44" i="8"/>
  <c r="M49" i="8"/>
  <c r="I6" i="1"/>
  <c r="J45" i="12"/>
  <c r="K45" i="12"/>
  <c r="M68" i="12"/>
  <c r="M40" i="12"/>
  <c r="N50" i="12"/>
  <c r="I50" i="12"/>
  <c r="L50" i="12"/>
  <c r="M50" i="12"/>
  <c r="M37" i="12"/>
  <c r="L45" i="12"/>
  <c r="M54" i="12"/>
  <c r="M64" i="12"/>
  <c r="M76" i="12"/>
  <c r="M61" i="12"/>
  <c r="M62" i="12"/>
  <c r="M47" i="12"/>
  <c r="M34" i="12"/>
  <c r="M53" i="12"/>
  <c r="M74" i="6"/>
  <c r="M43" i="6"/>
  <c r="M63" i="6"/>
  <c r="M42" i="6"/>
  <c r="M76" i="6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J6" i="1"/>
  <c r="K6" i="1"/>
  <c r="M5" i="1"/>
  <c r="M70" i="3"/>
  <c r="M76" i="11"/>
  <c r="L60" i="15"/>
  <c r="L76" i="15"/>
  <c r="L57" i="15"/>
  <c r="M45" i="4"/>
  <c r="M76" i="4"/>
  <c r="L73" i="9"/>
  <c r="L50" i="9"/>
  <c r="L42" i="9"/>
  <c r="L74" i="9"/>
  <c r="L46" i="9"/>
  <c r="L59" i="9"/>
  <c r="L44" i="7"/>
  <c r="L52" i="7"/>
  <c r="L7" i="7"/>
  <c r="L24" i="7"/>
  <c r="L40" i="7"/>
  <c r="L51" i="15"/>
  <c r="L41" i="15"/>
  <c r="L64" i="7"/>
  <c r="L56" i="7"/>
  <c r="L36" i="7"/>
  <c r="L11" i="7"/>
  <c r="L20" i="7"/>
  <c r="L32" i="7"/>
  <c r="L28" i="7"/>
  <c r="L67" i="7"/>
  <c r="L71" i="7"/>
  <c r="L48" i="7"/>
  <c r="L60" i="7"/>
  <c r="L51" i="9"/>
  <c r="L76" i="9"/>
  <c r="M45" i="12"/>
  <c r="J51" i="12"/>
  <c r="K51" i="12"/>
  <c r="L51" i="12"/>
  <c r="M51" i="12"/>
  <c r="O5" i="1"/>
  <c r="R7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H6" i="1"/>
  <c r="G6" i="1"/>
  <c r="G7" i="1"/>
  <c r="I7" i="1"/>
  <c r="H7" i="1"/>
  <c r="J7" i="1"/>
  <c r="K7" i="1"/>
  <c r="H8" i="1"/>
  <c r="I8" i="1"/>
  <c r="J8" i="1"/>
  <c r="K8" i="1"/>
  <c r="G8" i="1"/>
  <c r="H9" i="1"/>
  <c r="K9" i="1"/>
  <c r="J9" i="1"/>
  <c r="I9" i="1"/>
  <c r="G9" i="1"/>
  <c r="J10" i="1"/>
  <c r="K10" i="1"/>
  <c r="G10" i="1"/>
  <c r="I10" i="1"/>
  <c r="H10" i="1"/>
  <c r="I11" i="1"/>
  <c r="K11" i="1"/>
  <c r="H11" i="1"/>
  <c r="J11" i="1"/>
  <c r="G11" i="1"/>
  <c r="I12" i="1"/>
  <c r="H12" i="1"/>
  <c r="J12" i="1"/>
  <c r="J13" i="1"/>
  <c r="G12" i="1"/>
  <c r="K12" i="1"/>
  <c r="K13" i="1"/>
  <c r="I13" i="1"/>
  <c r="G13" i="1"/>
  <c r="H13" i="1"/>
  <c r="G14" i="1"/>
  <c r="J14" i="1"/>
  <c r="K14" i="1"/>
  <c r="H14" i="1"/>
  <c r="I14" i="1"/>
  <c r="H15" i="1"/>
  <c r="I15" i="1"/>
  <c r="J15" i="1"/>
  <c r="J16" i="1"/>
  <c r="K15" i="1"/>
  <c r="K16" i="1"/>
  <c r="G15" i="1"/>
  <c r="G16" i="1"/>
  <c r="I16" i="1"/>
  <c r="I17" i="1"/>
  <c r="H16" i="1"/>
  <c r="J17" i="1"/>
  <c r="K17" i="1"/>
  <c r="H17" i="1"/>
  <c r="G17" i="1"/>
  <c r="K18" i="1"/>
  <c r="J18" i="1"/>
  <c r="H18" i="1"/>
  <c r="G18" i="1"/>
  <c r="I18" i="1"/>
  <c r="G19" i="1"/>
  <c r="H19" i="1"/>
  <c r="J19" i="1"/>
  <c r="J20" i="1"/>
  <c r="I19" i="1"/>
  <c r="I20" i="1"/>
  <c r="K19" i="1"/>
  <c r="K20" i="1"/>
  <c r="G20" i="1"/>
  <c r="I21" i="1"/>
  <c r="H20" i="1"/>
  <c r="H21" i="1"/>
  <c r="J21" i="1"/>
  <c r="J22" i="1"/>
  <c r="G21" i="1"/>
  <c r="K21" i="1"/>
  <c r="K22" i="1"/>
  <c r="I22" i="1"/>
  <c r="G22" i="1"/>
  <c r="H22" i="1"/>
  <c r="K23" i="1"/>
  <c r="H23" i="1"/>
  <c r="J23" i="1"/>
  <c r="J24" i="1"/>
  <c r="G23" i="1"/>
  <c r="I23" i="1"/>
  <c r="G24" i="1"/>
  <c r="H24" i="1"/>
  <c r="I24" i="1"/>
  <c r="I25" i="1"/>
  <c r="K24" i="1"/>
  <c r="H25" i="1"/>
  <c r="J25" i="1"/>
  <c r="J26" i="1"/>
  <c r="K25" i="1"/>
  <c r="K26" i="1"/>
  <c r="G25" i="1"/>
  <c r="H26" i="1"/>
  <c r="K27" i="1"/>
  <c r="G26" i="1"/>
  <c r="I26" i="1"/>
  <c r="G27" i="1"/>
  <c r="J27" i="1"/>
  <c r="H27" i="1"/>
  <c r="I27" i="1"/>
  <c r="I28" i="1"/>
  <c r="J28" i="1"/>
  <c r="K28" i="1"/>
  <c r="H28" i="1"/>
  <c r="G28" i="1"/>
  <c r="G29" i="1"/>
  <c r="J29" i="1"/>
  <c r="H29" i="1"/>
  <c r="K29" i="1"/>
  <c r="K30" i="1"/>
  <c r="I29" i="1"/>
  <c r="I30" i="1"/>
  <c r="H30" i="1"/>
  <c r="G30" i="1"/>
  <c r="J30" i="1"/>
  <c r="J31" i="1"/>
  <c r="I31" i="1"/>
  <c r="G31" i="1"/>
  <c r="H31" i="1"/>
  <c r="K31" i="1"/>
  <c r="K32" i="1"/>
  <c r="H32" i="1"/>
  <c r="G32" i="1"/>
  <c r="I32" i="1"/>
  <c r="J32" i="1"/>
  <c r="G33" i="1"/>
  <c r="I33" i="1"/>
  <c r="I34" i="1"/>
  <c r="K33" i="1"/>
  <c r="H33" i="1"/>
  <c r="J33" i="1"/>
  <c r="J34" i="1"/>
  <c r="G34" i="1"/>
  <c r="K34" i="1"/>
  <c r="H34" i="1"/>
  <c r="K35" i="1"/>
  <c r="J35" i="1"/>
  <c r="H35" i="1"/>
  <c r="G35" i="1"/>
  <c r="I35" i="1"/>
  <c r="I36" i="1"/>
  <c r="G36" i="1"/>
  <c r="H36" i="1"/>
  <c r="J36" i="1"/>
  <c r="K36" i="1"/>
  <c r="H37" i="1"/>
  <c r="J37" i="1"/>
  <c r="J38" i="1"/>
  <c r="I37" i="1"/>
  <c r="G37" i="1"/>
  <c r="K37" i="1"/>
  <c r="K38" i="1"/>
  <c r="I38" i="1"/>
  <c r="H38" i="1"/>
  <c r="G38" i="1"/>
  <c r="G39" i="1"/>
  <c r="I39" i="1"/>
  <c r="I40" i="1"/>
  <c r="K39" i="1"/>
  <c r="H39" i="1"/>
  <c r="J39" i="1"/>
  <c r="K40" i="1"/>
  <c r="J40" i="1"/>
  <c r="G40" i="1"/>
  <c r="H40" i="1"/>
  <c r="H41" i="1"/>
  <c r="J41" i="1"/>
  <c r="J42" i="1"/>
  <c r="K41" i="1"/>
  <c r="K42" i="1"/>
  <c r="I41" i="1"/>
  <c r="G41" i="1"/>
  <c r="H42" i="1"/>
  <c r="G42" i="1"/>
  <c r="I42" i="1"/>
  <c r="I43" i="1"/>
  <c r="K43" i="1"/>
  <c r="J43" i="1"/>
  <c r="H43" i="1"/>
  <c r="K44" i="1"/>
  <c r="G43" i="1"/>
  <c r="J44" i="1"/>
  <c r="H44" i="1"/>
  <c r="G44" i="1"/>
  <c r="I44" i="1"/>
  <c r="G45" i="1"/>
  <c r="I45" i="1"/>
  <c r="I46" i="1"/>
  <c r="H45" i="1"/>
  <c r="J45" i="1"/>
  <c r="K45" i="1"/>
  <c r="H46" i="1"/>
  <c r="J46" i="1"/>
  <c r="J47" i="1"/>
  <c r="K46" i="1"/>
  <c r="K47" i="1"/>
  <c r="G46" i="1"/>
  <c r="I47" i="1"/>
  <c r="G47" i="1"/>
  <c r="H47" i="1"/>
  <c r="J48" i="1"/>
  <c r="K48" i="1"/>
  <c r="H48" i="1"/>
  <c r="G48" i="1"/>
  <c r="I48" i="1"/>
  <c r="H49" i="1"/>
  <c r="I49" i="1"/>
  <c r="G49" i="1"/>
  <c r="K49" i="1"/>
  <c r="K50" i="1"/>
  <c r="J49" i="1"/>
  <c r="J50" i="1"/>
  <c r="G50" i="1"/>
  <c r="I50" i="1"/>
  <c r="I51" i="1"/>
  <c r="H50" i="1"/>
  <c r="H51" i="1"/>
  <c r="J51" i="1"/>
  <c r="J52" i="1"/>
  <c r="G51" i="1"/>
  <c r="K51" i="1"/>
  <c r="K52" i="1"/>
  <c r="G52" i="1"/>
  <c r="I52" i="1"/>
  <c r="H52" i="1"/>
  <c r="I53" i="1"/>
  <c r="K53" i="1"/>
  <c r="H53" i="1"/>
  <c r="J53" i="1"/>
  <c r="G53" i="1"/>
  <c r="J54" i="1"/>
  <c r="I54" i="1"/>
  <c r="G54" i="1"/>
  <c r="H54" i="1"/>
  <c r="K54" i="1"/>
  <c r="H55" i="1"/>
  <c r="G55" i="1"/>
  <c r="I55" i="1"/>
  <c r="I56" i="1"/>
  <c r="K55" i="1"/>
  <c r="J55" i="1"/>
  <c r="J56" i="1"/>
  <c r="K56" i="1"/>
  <c r="G56" i="1"/>
  <c r="H56" i="1"/>
  <c r="H57" i="1"/>
  <c r="J57" i="1"/>
  <c r="J58" i="1"/>
  <c r="G57" i="1"/>
  <c r="I57" i="1"/>
  <c r="K57" i="1"/>
  <c r="K58" i="1"/>
  <c r="G58" i="1"/>
  <c r="I58" i="1"/>
  <c r="H58" i="1"/>
  <c r="I59" i="1"/>
  <c r="H59" i="1"/>
  <c r="J59" i="1"/>
  <c r="J60" i="1"/>
  <c r="K59" i="1"/>
  <c r="K60" i="1"/>
  <c r="G59" i="1"/>
  <c r="I60" i="1"/>
  <c r="G60" i="1"/>
  <c r="H60" i="1"/>
  <c r="H61" i="1"/>
  <c r="J61" i="1"/>
  <c r="J62" i="1"/>
  <c r="I61" i="1"/>
  <c r="G61" i="1"/>
  <c r="K61" i="1"/>
  <c r="G62" i="1"/>
  <c r="K62" i="1"/>
  <c r="I62" i="1"/>
  <c r="I63" i="1"/>
  <c r="H62" i="1"/>
  <c r="G63" i="1"/>
  <c r="K63" i="1"/>
  <c r="H63" i="1"/>
  <c r="I64" i="1"/>
  <c r="J63" i="1"/>
  <c r="H64" i="1"/>
  <c r="K64" i="1"/>
  <c r="J64" i="1"/>
  <c r="G64" i="1"/>
  <c r="J65" i="1"/>
  <c r="K65" i="1"/>
  <c r="G65" i="1"/>
  <c r="I65" i="1"/>
  <c r="H65" i="1"/>
  <c r="J66" i="1"/>
  <c r="H66" i="1"/>
  <c r="K66" i="1"/>
  <c r="I66" i="1"/>
  <c r="G66" i="1"/>
  <c r="I67" i="1"/>
  <c r="H67" i="1"/>
  <c r="K67" i="1"/>
  <c r="K68" i="1"/>
  <c r="G67" i="1"/>
  <c r="J67" i="1"/>
  <c r="G68" i="1"/>
  <c r="J68" i="1"/>
  <c r="H68" i="1"/>
  <c r="I68" i="1"/>
  <c r="H69" i="1"/>
  <c r="I69" i="1"/>
  <c r="J69" i="1"/>
  <c r="J70" i="1"/>
  <c r="K69" i="1"/>
  <c r="K70" i="1"/>
  <c r="G69" i="1"/>
  <c r="I70" i="1"/>
  <c r="G70" i="1"/>
  <c r="H70" i="1"/>
  <c r="K71" i="1"/>
  <c r="G71" i="1"/>
  <c r="I71" i="1"/>
  <c r="I72" i="1"/>
  <c r="H71" i="1"/>
  <c r="J71" i="1"/>
  <c r="G72" i="1"/>
  <c r="I73" i="1"/>
  <c r="J72" i="1"/>
  <c r="H72" i="1"/>
  <c r="K72" i="1"/>
  <c r="H73" i="1"/>
  <c r="J73" i="1"/>
  <c r="J74" i="1"/>
  <c r="K73" i="1"/>
  <c r="K74" i="1"/>
  <c r="G73" i="1"/>
  <c r="I74" i="1"/>
  <c r="G74" i="1"/>
  <c r="H74" i="1"/>
  <c r="G75" i="1"/>
  <c r="K75" i="1"/>
  <c r="J75" i="1"/>
  <c r="H75" i="1"/>
  <c r="I75" i="1"/>
  <c r="I76" i="1"/>
  <c r="H76" i="1"/>
  <c r="G76" i="1"/>
  <c r="K76" i="1"/>
  <c r="K77" i="1"/>
  <c r="J76" i="1"/>
  <c r="J77" i="1"/>
  <c r="I77" i="1"/>
  <c r="G77" i="1"/>
  <c r="H77" i="1"/>
  <c r="H78" i="1"/>
  <c r="K78" i="1"/>
  <c r="G78" i="1"/>
  <c r="I78" i="1"/>
  <c r="I79" i="1"/>
  <c r="J78" i="1"/>
  <c r="J79" i="1"/>
  <c r="K79" i="1"/>
  <c r="G79" i="1"/>
  <c r="I80" i="1"/>
  <c r="H79" i="1"/>
  <c r="H80" i="1"/>
  <c r="K80" i="1"/>
  <c r="K81" i="1"/>
  <c r="J80" i="1"/>
  <c r="J81" i="1"/>
  <c r="G80" i="1"/>
  <c r="I81" i="1"/>
  <c r="G81" i="1"/>
  <c r="H81" i="1"/>
  <c r="J82" i="1"/>
  <c r="G82" i="1"/>
  <c r="K82" i="1"/>
  <c r="H82" i="1"/>
  <c r="I82" i="1"/>
  <c r="I83" i="1"/>
  <c r="J83" i="1"/>
  <c r="H83" i="1"/>
  <c r="K83" i="1"/>
  <c r="G83" i="1"/>
  <c r="G84" i="1"/>
  <c r="J84" i="1"/>
  <c r="H84" i="1"/>
  <c r="I84" i="1"/>
  <c r="I85" i="1"/>
  <c r="K84" i="1"/>
  <c r="G85" i="1"/>
  <c r="I86" i="1"/>
  <c r="H85" i="1"/>
  <c r="K85" i="1"/>
  <c r="K86" i="1"/>
  <c r="J85" i="1"/>
  <c r="H86" i="1"/>
  <c r="G86" i="1"/>
  <c r="J86" i="1"/>
  <c r="J87" i="1"/>
  <c r="G87" i="1"/>
  <c r="I87" i="1"/>
  <c r="H87" i="1"/>
  <c r="K87" i="1"/>
  <c r="H88" i="1"/>
  <c r="I88" i="1"/>
  <c r="G88" i="1"/>
  <c r="J88" i="1"/>
  <c r="K88" i="1"/>
  <c r="G89" i="1"/>
  <c r="K89" i="1"/>
  <c r="J89" i="1"/>
  <c r="H89" i="1"/>
  <c r="I89" i="1"/>
  <c r="I90" i="1"/>
  <c r="G90" i="1"/>
  <c r="H90" i="1"/>
  <c r="J90" i="1"/>
  <c r="K90" i="1"/>
  <c r="H91" i="1"/>
  <c r="G91" i="1"/>
  <c r="K91" i="1"/>
  <c r="K92" i="1"/>
  <c r="I91" i="1"/>
  <c r="J91" i="1"/>
  <c r="J92" i="1"/>
  <c r="G92" i="1"/>
  <c r="H92" i="1"/>
  <c r="I92" i="1"/>
  <c r="H93" i="1"/>
  <c r="J93" i="1"/>
  <c r="J94" i="1"/>
  <c r="G93" i="1"/>
  <c r="K93" i="1"/>
  <c r="K94" i="1"/>
  <c r="I93" i="1"/>
  <c r="G94" i="1"/>
  <c r="I94" i="1"/>
  <c r="I95" i="1"/>
  <c r="H94" i="1"/>
  <c r="H95" i="1"/>
  <c r="J95" i="1"/>
  <c r="J96" i="1"/>
  <c r="G95" i="1"/>
  <c r="K95" i="1"/>
  <c r="K96" i="1"/>
  <c r="G96" i="1"/>
  <c r="I96" i="1"/>
  <c r="I97" i="1"/>
  <c r="H96" i="1"/>
  <c r="H97" i="1"/>
  <c r="K97" i="1"/>
  <c r="J97" i="1"/>
  <c r="G97" i="1"/>
  <c r="J98" i="1"/>
  <c r="K98" i="1"/>
  <c r="G98" i="1"/>
  <c r="H98" i="1"/>
  <c r="I98" i="1"/>
  <c r="G99" i="1"/>
  <c r="K99" i="1"/>
  <c r="I99" i="1"/>
  <c r="I100" i="1"/>
  <c r="H99" i="1"/>
  <c r="J99" i="1"/>
  <c r="H100" i="1"/>
  <c r="K100" i="1"/>
  <c r="K101" i="1"/>
  <c r="J100" i="1"/>
  <c r="J101" i="1"/>
  <c r="G100" i="1"/>
  <c r="I101" i="1"/>
  <c r="G101" i="1"/>
  <c r="H101" i="1"/>
  <c r="H102" i="1"/>
  <c r="I102" i="1"/>
  <c r="G102" i="1"/>
  <c r="J102" i="1"/>
  <c r="J103" i="1"/>
  <c r="K102" i="1"/>
  <c r="K103" i="1"/>
  <c r="I103" i="1"/>
  <c r="H103" i="1"/>
  <c r="G103" i="1"/>
  <c r="H104" i="1"/>
  <c r="K104" i="1"/>
  <c r="J104" i="1"/>
  <c r="G104" i="1"/>
  <c r="I104" i="1"/>
  <c r="G105" i="1"/>
  <c r="J105" i="1"/>
  <c r="K105" i="1"/>
  <c r="I105" i="1"/>
  <c r="I106" i="1"/>
  <c r="H105" i="1"/>
  <c r="J106" i="1"/>
  <c r="K106" i="1"/>
  <c r="H106" i="1"/>
  <c r="G106" i="1"/>
  <c r="I107" i="1"/>
  <c r="G107" i="1"/>
  <c r="H107" i="1"/>
  <c r="J107" i="1"/>
  <c r="K107" i="1"/>
  <c r="H108" i="1"/>
  <c r="J108" i="1"/>
  <c r="J109" i="1"/>
  <c r="G108" i="1"/>
  <c r="I108" i="1"/>
  <c r="K108" i="1"/>
  <c r="G109" i="1"/>
  <c r="K109" i="1"/>
  <c r="I109" i="1"/>
  <c r="I110" i="1"/>
  <c r="H109" i="1"/>
  <c r="J110" i="1"/>
  <c r="G110" i="1"/>
  <c r="I111" i="1"/>
  <c r="H110" i="1"/>
  <c r="K110" i="1"/>
  <c r="H111" i="1"/>
  <c r="G111" i="1"/>
  <c r="K111" i="1"/>
  <c r="K112" i="1"/>
  <c r="J111" i="1"/>
  <c r="J112" i="1"/>
  <c r="G112" i="1"/>
  <c r="I112" i="1"/>
  <c r="H112" i="1"/>
  <c r="I113" i="1"/>
  <c r="H113" i="1"/>
  <c r="K113" i="1"/>
  <c r="K114" i="1"/>
  <c r="G113" i="1"/>
  <c r="J113" i="1"/>
  <c r="G114" i="1"/>
  <c r="H114" i="1"/>
  <c r="J114" i="1"/>
  <c r="I114" i="1"/>
  <c r="I115" i="1"/>
  <c r="J115" i="1"/>
  <c r="H115" i="1"/>
  <c r="J116" i="1"/>
  <c r="K115" i="1"/>
  <c r="K116" i="1"/>
  <c r="G115" i="1"/>
  <c r="I116" i="1"/>
  <c r="G116" i="1"/>
  <c r="H116" i="1"/>
  <c r="G117" i="1"/>
  <c r="I117" i="1"/>
  <c r="I118" i="1"/>
  <c r="H117" i="1"/>
  <c r="J117" i="1"/>
  <c r="K117" i="1"/>
  <c r="H118" i="1"/>
  <c r="J118" i="1"/>
  <c r="J119" i="1"/>
  <c r="K118" i="1"/>
  <c r="K119" i="1"/>
  <c r="G118" i="1"/>
  <c r="G119" i="1"/>
  <c r="I119" i="1"/>
  <c r="I120" i="1"/>
  <c r="H119" i="1"/>
  <c r="G120" i="1"/>
  <c r="K120" i="1"/>
  <c r="H120" i="1"/>
  <c r="J120" i="1"/>
  <c r="H121" i="1"/>
  <c r="K121" i="1"/>
  <c r="K122" i="1"/>
  <c r="G121" i="1"/>
  <c r="J121" i="1"/>
  <c r="J122" i="1"/>
  <c r="I121" i="1"/>
  <c r="G122" i="1"/>
  <c r="I122" i="1"/>
  <c r="I123" i="1"/>
  <c r="H122" i="1"/>
  <c r="K123" i="1"/>
  <c r="J123" i="1"/>
  <c r="H123" i="1"/>
  <c r="G123" i="1"/>
  <c r="G124" i="1"/>
  <c r="K124" i="1"/>
  <c r="H124" i="1"/>
  <c r="I124" i="1"/>
  <c r="I125" i="1"/>
  <c r="J124" i="1"/>
  <c r="H125" i="1"/>
  <c r="K125" i="1"/>
  <c r="K126" i="1"/>
  <c r="J125" i="1"/>
  <c r="J126" i="1"/>
  <c r="G125" i="1"/>
  <c r="H126" i="1"/>
  <c r="J127" i="1"/>
  <c r="G126" i="1"/>
  <c r="I126" i="1"/>
  <c r="G127" i="1"/>
  <c r="K127" i="1"/>
  <c r="I127" i="1"/>
  <c r="I128" i="1"/>
  <c r="H127" i="1"/>
  <c r="J128" i="1"/>
  <c r="K128" i="1"/>
  <c r="H128" i="1"/>
  <c r="G128" i="1"/>
  <c r="G129" i="1"/>
  <c r="I129" i="1"/>
  <c r="I130" i="1"/>
  <c r="H129" i="1"/>
  <c r="J129" i="1"/>
  <c r="K129" i="1"/>
  <c r="J130" i="1"/>
  <c r="H130" i="1"/>
  <c r="J131" i="1"/>
  <c r="K130" i="1"/>
  <c r="K131" i="1"/>
  <c r="G130" i="1"/>
  <c r="G131" i="1"/>
  <c r="I131" i="1"/>
  <c r="H131" i="1"/>
  <c r="I132" i="1"/>
  <c r="H132" i="1"/>
  <c r="J132" i="1"/>
  <c r="G132" i="1"/>
  <c r="I133" i="1"/>
  <c r="K132" i="1"/>
  <c r="H133" i="1"/>
  <c r="K133" i="1"/>
  <c r="K134" i="1"/>
  <c r="G133" i="1"/>
  <c r="J133" i="1"/>
  <c r="J134" i="1"/>
  <c r="G134" i="1"/>
  <c r="I134" i="1"/>
  <c r="H134" i="1"/>
  <c r="I135" i="1"/>
  <c r="H135" i="1"/>
  <c r="K135" i="1"/>
  <c r="G135" i="1"/>
  <c r="J135" i="1"/>
  <c r="G136" i="1"/>
  <c r="J136" i="1"/>
  <c r="I136" i="1"/>
  <c r="I137" i="1"/>
  <c r="K136" i="1"/>
  <c r="H136" i="1"/>
  <c r="H137" i="1"/>
  <c r="K137" i="1"/>
  <c r="K138" i="1"/>
  <c r="G137" i="1"/>
  <c r="J137" i="1"/>
  <c r="G138" i="1"/>
  <c r="J138" i="1"/>
  <c r="I138" i="1"/>
  <c r="I139" i="1"/>
  <c r="H138" i="1"/>
  <c r="J139" i="1"/>
  <c r="H139" i="1"/>
  <c r="K139" i="1"/>
  <c r="G139" i="1"/>
  <c r="K140" i="1"/>
  <c r="I140" i="1"/>
  <c r="G140" i="1"/>
  <c r="H140" i="1"/>
  <c r="J140" i="1"/>
  <c r="J141" i="1"/>
  <c r="I141" i="1"/>
  <c r="H141" i="1"/>
  <c r="G141" i="1"/>
  <c r="K141" i="1"/>
  <c r="H142" i="1"/>
  <c r="I142" i="1"/>
  <c r="K142" i="1"/>
  <c r="K143" i="1"/>
  <c r="G142" i="1"/>
  <c r="J142" i="1"/>
  <c r="J143" i="1"/>
  <c r="G143" i="1"/>
  <c r="I143" i="1"/>
  <c r="I144" i="1"/>
  <c r="H143" i="1"/>
  <c r="H144" i="1"/>
  <c r="J144" i="1"/>
  <c r="K144" i="1"/>
  <c r="G144" i="1"/>
  <c r="H145" i="1"/>
  <c r="J145" i="1"/>
  <c r="J146" i="1"/>
  <c r="K145" i="1"/>
  <c r="K146" i="1"/>
  <c r="G145" i="1"/>
  <c r="I145" i="1"/>
  <c r="G146" i="1"/>
  <c r="H146" i="1"/>
  <c r="K147" i="1"/>
  <c r="I146" i="1"/>
  <c r="G147" i="1"/>
  <c r="H147" i="1"/>
  <c r="K148" i="1"/>
  <c r="I147" i="1"/>
  <c r="I148" i="1"/>
  <c r="J147" i="1"/>
  <c r="H148" i="1"/>
  <c r="J148" i="1"/>
  <c r="G148" i="1"/>
  <c r="I149" i="1"/>
  <c r="H149" i="1"/>
  <c r="J149" i="1"/>
  <c r="J150" i="1"/>
  <c r="G149" i="1"/>
  <c r="K149" i="1"/>
  <c r="K150" i="1"/>
  <c r="G150" i="1"/>
  <c r="I150" i="1"/>
  <c r="I151" i="1"/>
  <c r="H150" i="1"/>
  <c r="H151" i="1"/>
  <c r="K151" i="1"/>
  <c r="K152" i="1"/>
  <c r="G151" i="1"/>
  <c r="J151" i="1"/>
  <c r="J152" i="1"/>
  <c r="G152" i="1"/>
  <c r="I152" i="1"/>
  <c r="H152" i="1"/>
  <c r="H153" i="1"/>
  <c r="I153" i="1"/>
  <c r="K153" i="1"/>
  <c r="K154" i="1"/>
  <c r="G153" i="1"/>
  <c r="J153" i="1"/>
  <c r="G154" i="1"/>
  <c r="J154" i="1"/>
  <c r="H154" i="1"/>
  <c r="I154" i="1"/>
  <c r="I155" i="1"/>
  <c r="H155" i="1"/>
  <c r="G155" i="1"/>
  <c r="J155" i="1"/>
  <c r="K155" i="1"/>
  <c r="H156" i="1"/>
  <c r="K156" i="1"/>
  <c r="J156" i="1"/>
  <c r="I156" i="1"/>
  <c r="K157" i="1"/>
  <c r="G156" i="1"/>
  <c r="I157" i="1"/>
  <c r="G157" i="1"/>
  <c r="I158" i="1"/>
  <c r="J157" i="1"/>
  <c r="H157" i="1"/>
  <c r="H158" i="1"/>
  <c r="G158" i="1"/>
  <c r="K158" i="1"/>
  <c r="K159" i="1"/>
  <c r="J158" i="1"/>
  <c r="J159" i="1"/>
  <c r="G159" i="1"/>
  <c r="I159" i="1"/>
  <c r="I160" i="1"/>
  <c r="H159" i="1"/>
  <c r="K160" i="1"/>
  <c r="G160" i="1"/>
  <c r="I161" i="1"/>
  <c r="H160" i="1"/>
  <c r="J160" i="1"/>
  <c r="H161" i="1"/>
  <c r="G161" i="1"/>
  <c r="J161" i="1"/>
  <c r="J162" i="1"/>
  <c r="K161" i="1"/>
  <c r="K162" i="1"/>
  <c r="G162" i="1"/>
  <c r="I162" i="1"/>
  <c r="H162" i="1"/>
  <c r="K163" i="1"/>
  <c r="G163" i="1"/>
  <c r="I163" i="1"/>
  <c r="I164" i="1"/>
  <c r="H163" i="1"/>
  <c r="J163" i="1"/>
  <c r="G164" i="1"/>
  <c r="J164" i="1"/>
  <c r="K164" i="1"/>
  <c r="H164" i="1"/>
  <c r="I165" i="1"/>
  <c r="H165" i="1"/>
  <c r="K165" i="1"/>
  <c r="J165" i="1"/>
  <c r="G165" i="1"/>
  <c r="J166" i="1"/>
  <c r="K166" i="1"/>
  <c r="G166" i="1"/>
  <c r="H166" i="1"/>
  <c r="I166" i="1"/>
  <c r="I167" i="1"/>
  <c r="K167" i="1"/>
  <c r="H167" i="1"/>
  <c r="G167" i="1"/>
  <c r="J167" i="1"/>
  <c r="G168" i="1"/>
  <c r="H168" i="1"/>
  <c r="K168" i="1"/>
  <c r="J168" i="1"/>
  <c r="I168" i="1"/>
  <c r="I169" i="1"/>
  <c r="H169" i="1"/>
  <c r="K169" i="1"/>
  <c r="K170" i="1"/>
  <c r="G169" i="1"/>
  <c r="J169" i="1"/>
  <c r="G170" i="1"/>
  <c r="J170" i="1"/>
  <c r="I170" i="1"/>
  <c r="I171" i="1"/>
  <c r="H170" i="1"/>
  <c r="G171" i="1"/>
  <c r="I172" i="1"/>
  <c r="H171" i="1"/>
  <c r="J171" i="1"/>
  <c r="K171" i="1"/>
  <c r="H172" i="1"/>
  <c r="J172" i="1"/>
  <c r="J173" i="1"/>
  <c r="K172" i="1"/>
  <c r="K173" i="1"/>
  <c r="G172" i="1"/>
  <c r="H173" i="1"/>
  <c r="G173" i="1"/>
  <c r="I173" i="1"/>
  <c r="G174" i="1"/>
  <c r="H174" i="1"/>
  <c r="J174" i="1"/>
  <c r="I174" i="1"/>
  <c r="I175" i="1"/>
  <c r="K174" i="1"/>
  <c r="J175" i="1"/>
  <c r="H175" i="1"/>
  <c r="J176" i="1"/>
  <c r="K175" i="1"/>
  <c r="K176" i="1"/>
  <c r="G175" i="1"/>
  <c r="H176" i="1"/>
  <c r="K177" i="1"/>
  <c r="J177" i="1"/>
  <c r="G176" i="1"/>
  <c r="I176" i="1"/>
  <c r="G177" i="1"/>
  <c r="I177" i="1"/>
  <c r="I178" i="1"/>
  <c r="H177" i="1"/>
  <c r="K178" i="1"/>
  <c r="J178" i="1"/>
  <c r="H178" i="1"/>
  <c r="K179" i="1"/>
  <c r="J179" i="1"/>
  <c r="G178" i="1"/>
  <c r="H179" i="1"/>
  <c r="G179" i="1"/>
  <c r="K180" i="1"/>
  <c r="I179" i="1"/>
  <c r="I180" i="1"/>
  <c r="J180" i="1"/>
  <c r="G180" i="1"/>
  <c r="H180" i="1"/>
  <c r="K181" i="1"/>
  <c r="J181" i="1"/>
  <c r="G181" i="1"/>
  <c r="I181" i="1"/>
  <c r="I182" i="1"/>
  <c r="H181" i="1"/>
  <c r="K182" i="1"/>
  <c r="G182" i="1"/>
  <c r="I183" i="1"/>
  <c r="H182" i="1"/>
  <c r="J182" i="1"/>
  <c r="J183" i="1"/>
  <c r="H183" i="1"/>
  <c r="G183" i="1"/>
  <c r="I184" i="1"/>
  <c r="K183" i="1"/>
  <c r="K184" i="1"/>
  <c r="H184" i="1"/>
  <c r="K185" i="1"/>
  <c r="G184" i="1"/>
  <c r="J184" i="1"/>
  <c r="J185" i="1"/>
  <c r="G185" i="1"/>
  <c r="H185" i="1"/>
  <c r="I185" i="1"/>
  <c r="H186" i="1"/>
  <c r="I186" i="1"/>
  <c r="J186" i="1"/>
  <c r="J187" i="1"/>
  <c r="K186" i="1"/>
  <c r="K187" i="1"/>
  <c r="G186" i="1"/>
  <c r="G187" i="1"/>
  <c r="I187" i="1"/>
  <c r="I188" i="1"/>
  <c r="H187" i="1"/>
  <c r="H188" i="1"/>
  <c r="G188" i="1"/>
  <c r="K188" i="1"/>
  <c r="K189" i="1"/>
  <c r="J188" i="1"/>
  <c r="J189" i="1"/>
  <c r="G189" i="1"/>
  <c r="I189" i="1"/>
  <c r="H189" i="1"/>
  <c r="J190" i="1"/>
  <c r="K190" i="1"/>
  <c r="I190" i="1"/>
  <c r="H190" i="1"/>
  <c r="G190" i="1"/>
  <c r="G191" i="1"/>
  <c r="H191" i="1"/>
  <c r="I191" i="1"/>
  <c r="I192" i="1"/>
  <c r="K191" i="1"/>
  <c r="J191" i="1"/>
  <c r="K192" i="1"/>
  <c r="H192" i="1"/>
  <c r="J192" i="1"/>
  <c r="G192" i="1"/>
  <c r="G193" i="1"/>
  <c r="K193" i="1"/>
  <c r="J193" i="1"/>
  <c r="H193" i="1"/>
  <c r="I193" i="1"/>
  <c r="I194" i="1"/>
  <c r="H194" i="1"/>
  <c r="J194" i="1"/>
  <c r="J195" i="1"/>
  <c r="G194" i="1"/>
  <c r="K194" i="1"/>
  <c r="K195" i="1"/>
  <c r="G195" i="1"/>
  <c r="H195" i="1"/>
  <c r="I195" i="1"/>
  <c r="I196" i="1"/>
  <c r="H196" i="1"/>
  <c r="K196" i="1"/>
  <c r="K197" i="1"/>
  <c r="J196" i="1"/>
  <c r="J197" i="1"/>
  <c r="G196" i="1"/>
  <c r="H197" i="1"/>
  <c r="G197" i="1"/>
  <c r="I197" i="1"/>
  <c r="H198" i="1"/>
  <c r="J198" i="1"/>
  <c r="I198" i="1"/>
  <c r="K198" i="1"/>
  <c r="J199" i="1"/>
  <c r="K199" i="1"/>
  <c r="G198" i="1"/>
  <c r="G199" i="1"/>
  <c r="I199" i="1"/>
  <c r="I200" i="1"/>
  <c r="H199" i="1"/>
  <c r="J200" i="1"/>
  <c r="H200" i="1"/>
  <c r="K200" i="1"/>
  <c r="G200" i="1"/>
  <c r="H201" i="1"/>
  <c r="J201" i="1"/>
  <c r="K201" i="1"/>
  <c r="G201" i="1"/>
  <c r="I201" i="1"/>
  <c r="K202" i="1"/>
  <c r="J202" i="1"/>
  <c r="G202" i="1"/>
  <c r="H202" i="1"/>
  <c r="K203" i="1"/>
  <c r="I202" i="1"/>
  <c r="I203" i="1"/>
  <c r="H203" i="1"/>
  <c r="J203" i="1"/>
  <c r="J204" i="1"/>
  <c r="G203" i="1"/>
  <c r="G204" i="1"/>
  <c r="I204" i="1"/>
  <c r="K204" i="1"/>
  <c r="H204" i="1"/>
  <c r="K205" i="1"/>
  <c r="G205" i="1"/>
  <c r="I205" i="1"/>
  <c r="H205" i="1"/>
  <c r="J205" i="1"/>
  <c r="I206" i="1"/>
  <c r="J206" i="1"/>
  <c r="H206" i="1"/>
  <c r="K206" i="1"/>
  <c r="K207" i="1"/>
  <c r="G206" i="1"/>
  <c r="I207" i="1"/>
  <c r="H207" i="1"/>
  <c r="G207" i="1"/>
  <c r="J207" i="1"/>
  <c r="J208" i="1"/>
  <c r="H208" i="1"/>
  <c r="I208" i="1"/>
  <c r="G208" i="1"/>
  <c r="K208" i="1"/>
  <c r="I209" i="1"/>
  <c r="G209" i="1"/>
  <c r="H209" i="1"/>
  <c r="J209" i="1"/>
  <c r="K209" i="1"/>
  <c r="H210" i="1"/>
  <c r="K210" i="1"/>
  <c r="K211" i="1"/>
  <c r="G210" i="1"/>
  <c r="J210" i="1"/>
  <c r="J211" i="1"/>
  <c r="I210" i="1"/>
  <c r="I211" i="1"/>
  <c r="H211" i="1"/>
  <c r="G211" i="1"/>
  <c r="G212" i="1"/>
  <c r="H212" i="1"/>
  <c r="K212" i="1"/>
  <c r="K213" i="1"/>
  <c r="I212" i="1"/>
  <c r="I213" i="1"/>
  <c r="J212" i="1"/>
  <c r="J213" i="1"/>
  <c r="G213" i="1"/>
  <c r="H213" i="1"/>
  <c r="K214" i="1"/>
  <c r="G214" i="1"/>
  <c r="I214" i="1"/>
  <c r="I215" i="1"/>
  <c r="H214" i="1"/>
  <c r="J214" i="1"/>
  <c r="H215" i="1"/>
  <c r="G215" i="1"/>
  <c r="J215" i="1"/>
  <c r="J216" i="1"/>
  <c r="K215" i="1"/>
  <c r="K216" i="1"/>
  <c r="G216" i="1"/>
  <c r="I216" i="1"/>
  <c r="I217" i="1"/>
  <c r="H216" i="1"/>
  <c r="H217" i="1"/>
  <c r="K217" i="1"/>
  <c r="K218" i="1"/>
  <c r="G217" i="1"/>
  <c r="J217" i="1"/>
  <c r="J218" i="1"/>
  <c r="G218" i="1"/>
  <c r="I218" i="1"/>
  <c r="I219" i="1"/>
  <c r="H218" i="1"/>
  <c r="K219" i="1"/>
  <c r="J219" i="1"/>
  <c r="H219" i="1"/>
  <c r="G219" i="1"/>
  <c r="G220" i="1"/>
  <c r="I220" i="1"/>
  <c r="I221" i="1"/>
  <c r="H220" i="1"/>
  <c r="J220" i="1"/>
  <c r="K220" i="1"/>
  <c r="H221" i="1"/>
  <c r="J221" i="1"/>
  <c r="J222" i="1"/>
  <c r="G221" i="1"/>
  <c r="K221" i="1"/>
  <c r="H222" i="1"/>
  <c r="K222" i="1"/>
  <c r="G222" i="1"/>
  <c r="J223" i="1"/>
  <c r="I222" i="1"/>
  <c r="I223" i="1"/>
  <c r="G223" i="1"/>
  <c r="K223" i="1"/>
  <c r="I224" i="1"/>
  <c r="H223" i="1"/>
  <c r="G224" i="1"/>
  <c r="K224" i="1"/>
  <c r="J224" i="1"/>
  <c r="H224" i="1"/>
  <c r="H225" i="1"/>
  <c r="I225" i="1"/>
  <c r="J225" i="1"/>
  <c r="J226" i="1"/>
  <c r="K225" i="1"/>
  <c r="K226" i="1"/>
  <c r="G225" i="1"/>
  <c r="I226" i="1"/>
  <c r="G226" i="1"/>
  <c r="H226" i="1"/>
  <c r="H227" i="1"/>
  <c r="I227" i="1"/>
  <c r="G227" i="1"/>
  <c r="K227" i="1"/>
  <c r="K228" i="1"/>
  <c r="J227" i="1"/>
  <c r="J228" i="1"/>
  <c r="G228" i="1"/>
  <c r="I228" i="1"/>
  <c r="H228" i="1"/>
  <c r="G229" i="1"/>
  <c r="J229" i="1"/>
  <c r="I229" i="1"/>
  <c r="I230" i="1"/>
  <c r="H229" i="1"/>
  <c r="K229" i="1"/>
  <c r="K230" i="1"/>
  <c r="H230" i="1"/>
  <c r="J230" i="1"/>
  <c r="G230" i="1"/>
  <c r="H231" i="1"/>
  <c r="J231" i="1"/>
  <c r="J232" i="1"/>
  <c r="K231" i="1"/>
  <c r="K232" i="1"/>
  <c r="G231" i="1"/>
  <c r="I231" i="1"/>
  <c r="G232" i="1"/>
  <c r="I232" i="1"/>
  <c r="I233" i="1"/>
  <c r="H232" i="1"/>
  <c r="G233" i="1"/>
  <c r="K233" i="1"/>
  <c r="I234" i="1"/>
  <c r="H233" i="1"/>
  <c r="J233" i="1"/>
  <c r="H234" i="1"/>
  <c r="K234" i="1"/>
  <c r="K235" i="1"/>
  <c r="J234" i="1"/>
  <c r="J235" i="1"/>
  <c r="G234" i="1"/>
  <c r="I235" i="1"/>
  <c r="G235" i="1"/>
  <c r="H235" i="1"/>
  <c r="K236" i="1"/>
  <c r="G236" i="1"/>
  <c r="I236" i="1"/>
  <c r="I237" i="1"/>
  <c r="H236" i="1"/>
  <c r="J236" i="1"/>
  <c r="H237" i="1"/>
  <c r="K237" i="1"/>
  <c r="K238" i="1"/>
  <c r="J237" i="1"/>
  <c r="J238" i="1"/>
  <c r="G237" i="1"/>
  <c r="G238" i="1"/>
  <c r="H238" i="1"/>
  <c r="K239" i="1"/>
  <c r="I238" i="1"/>
  <c r="I239" i="1"/>
  <c r="H239" i="1"/>
  <c r="K240" i="1"/>
  <c r="J239" i="1"/>
  <c r="J240" i="1"/>
  <c r="G239" i="1"/>
  <c r="I240" i="1"/>
  <c r="G240" i="1"/>
  <c r="H240" i="1"/>
  <c r="K241" i="1"/>
  <c r="I241" i="1"/>
  <c r="H241" i="1"/>
  <c r="J241" i="1"/>
  <c r="G241" i="1"/>
  <c r="I242" i="1"/>
  <c r="J242" i="1"/>
  <c r="H242" i="1"/>
  <c r="J243" i="1"/>
  <c r="G242" i="1"/>
  <c r="K242" i="1"/>
  <c r="K243" i="1"/>
  <c r="G243" i="1"/>
  <c r="I243" i="1"/>
  <c r="I244" i="1"/>
  <c r="H243" i="1"/>
  <c r="H244" i="1"/>
  <c r="J244" i="1"/>
  <c r="J245" i="1"/>
  <c r="K244" i="1"/>
  <c r="K245" i="1"/>
  <c r="G244" i="1"/>
  <c r="G245" i="1"/>
  <c r="I245" i="1"/>
  <c r="H245" i="1"/>
  <c r="J246" i="1"/>
  <c r="G246" i="1"/>
  <c r="I246" i="1"/>
  <c r="I247" i="1"/>
  <c r="H246" i="1"/>
  <c r="K246" i="1"/>
  <c r="H247" i="1"/>
  <c r="J247" i="1"/>
  <c r="J248" i="1"/>
  <c r="K247" i="1"/>
  <c r="K248" i="1"/>
  <c r="G247" i="1"/>
  <c r="G248" i="1"/>
  <c r="I248" i="1"/>
  <c r="I249" i="1"/>
  <c r="H248" i="1"/>
  <c r="K249" i="1"/>
  <c r="J249" i="1"/>
  <c r="H249" i="1"/>
  <c r="K250" i="1"/>
  <c r="G249" i="1"/>
  <c r="J250" i="1"/>
  <c r="G250" i="1"/>
  <c r="H250" i="1"/>
  <c r="I250" i="1"/>
  <c r="I251" i="1"/>
  <c r="K251" i="1"/>
  <c r="H251" i="1"/>
  <c r="J251" i="1"/>
  <c r="G251" i="1"/>
  <c r="J252" i="1"/>
  <c r="K252" i="1"/>
  <c r="H252" i="1"/>
  <c r="G252" i="1"/>
  <c r="I252" i="1"/>
  <c r="I253" i="1"/>
  <c r="G253" i="1"/>
  <c r="K253" i="1"/>
  <c r="H253" i="1"/>
  <c r="J253" i="1"/>
  <c r="H254" i="1"/>
  <c r="K254" i="1"/>
  <c r="K255" i="1"/>
  <c r="I254" i="1"/>
  <c r="G254" i="1"/>
  <c r="J254" i="1"/>
  <c r="G255" i="1"/>
  <c r="H255" i="1"/>
  <c r="J255" i="1"/>
  <c r="J256" i="1"/>
  <c r="I255" i="1"/>
  <c r="I256" i="1"/>
  <c r="K256" i="1"/>
  <c r="G256" i="1"/>
  <c r="H256" i="1"/>
  <c r="J257" i="1"/>
  <c r="H257" i="1"/>
  <c r="K257" i="1"/>
  <c r="K258" i="1"/>
  <c r="G257" i="1"/>
  <c r="I257" i="1"/>
  <c r="G258" i="1"/>
  <c r="J258" i="1"/>
  <c r="H258" i="1"/>
  <c r="I258" i="1"/>
  <c r="G259" i="1"/>
  <c r="I259" i="1"/>
  <c r="H259" i="1"/>
  <c r="J259" i="1"/>
  <c r="J260" i="1"/>
  <c r="I260" i="1"/>
  <c r="K259" i="1"/>
  <c r="K260" i="1"/>
  <c r="H260" i="1"/>
  <c r="G260" i="1"/>
  <c r="I261" i="1"/>
  <c r="H261" i="1"/>
  <c r="J261" i="1"/>
  <c r="J262" i="1"/>
  <c r="G261" i="1"/>
  <c r="K261" i="1"/>
  <c r="K262" i="1"/>
  <c r="G262" i="1"/>
  <c r="I262" i="1"/>
  <c r="I263" i="1"/>
  <c r="H262" i="1"/>
  <c r="K263" i="1"/>
  <c r="H263" i="1"/>
  <c r="K264" i="1"/>
  <c r="J263" i="1"/>
  <c r="J264" i="1"/>
  <c r="G263" i="1"/>
  <c r="G264" i="1"/>
  <c r="H264" i="1"/>
  <c r="I264" i="1"/>
  <c r="I265" i="1"/>
  <c r="J265" i="1"/>
  <c r="G265" i="1"/>
  <c r="I266" i="1"/>
  <c r="H265" i="1"/>
  <c r="K265" i="1"/>
  <c r="H266" i="1"/>
  <c r="J266" i="1"/>
  <c r="J267" i="1"/>
  <c r="K266" i="1"/>
  <c r="K267" i="1"/>
  <c r="G266" i="1"/>
  <c r="H267" i="1"/>
  <c r="G267" i="1"/>
  <c r="J268" i="1"/>
  <c r="K268" i="1"/>
  <c r="I267" i="1"/>
  <c r="G268" i="1"/>
  <c r="I268" i="1"/>
  <c r="I269" i="1"/>
  <c r="H268" i="1"/>
  <c r="J269" i="1"/>
  <c r="G269" i="1"/>
  <c r="I270" i="1"/>
  <c r="H269" i="1"/>
  <c r="K269" i="1"/>
  <c r="H270" i="1"/>
  <c r="J270" i="1"/>
  <c r="J271" i="1"/>
  <c r="K270" i="1"/>
  <c r="K271" i="1"/>
  <c r="G270" i="1"/>
  <c r="I271" i="1"/>
  <c r="H271" i="1"/>
  <c r="G271" i="1"/>
  <c r="G272" i="1"/>
  <c r="H272" i="1"/>
  <c r="I272" i="1"/>
  <c r="I273" i="1"/>
  <c r="J272" i="1"/>
  <c r="K272" i="1"/>
  <c r="J273" i="1"/>
  <c r="K273" i="1"/>
  <c r="H273" i="1"/>
  <c r="G273" i="1"/>
  <c r="H274" i="1"/>
  <c r="I274" i="1"/>
  <c r="K274" i="1"/>
  <c r="K275" i="1"/>
  <c r="G274" i="1"/>
  <c r="J274" i="1"/>
  <c r="G275" i="1"/>
  <c r="J275" i="1"/>
  <c r="I275" i="1"/>
  <c r="I276" i="1"/>
  <c r="H275" i="1"/>
  <c r="K276" i="1"/>
  <c r="J276" i="1"/>
  <c r="H276" i="1"/>
  <c r="G276" i="1"/>
  <c r="H277" i="1"/>
  <c r="I277" i="1"/>
  <c r="J277" i="1"/>
  <c r="J278" i="1"/>
  <c r="G277" i="1"/>
  <c r="K277" i="1"/>
  <c r="K278" i="1"/>
  <c r="G278" i="1"/>
  <c r="I278" i="1"/>
  <c r="I279" i="1"/>
  <c r="H278" i="1"/>
  <c r="H279" i="1"/>
  <c r="K279" i="1"/>
  <c r="K280" i="1"/>
  <c r="J279" i="1"/>
  <c r="J280" i="1"/>
  <c r="G279" i="1"/>
  <c r="I280" i="1"/>
  <c r="H280" i="1"/>
  <c r="G280" i="1"/>
  <c r="G281" i="1"/>
  <c r="H281" i="1"/>
  <c r="I281" i="1"/>
  <c r="J281" i="1"/>
  <c r="K281" i="1"/>
  <c r="H282" i="1"/>
  <c r="I282" i="1"/>
  <c r="K282" i="1"/>
  <c r="K283" i="1"/>
  <c r="G282" i="1"/>
  <c r="J282" i="1"/>
  <c r="G283" i="1"/>
  <c r="J283" i="1"/>
  <c r="H283" i="1"/>
  <c r="J284" i="1"/>
  <c r="I283" i="1"/>
  <c r="I284" i="1"/>
  <c r="H284" i="1"/>
  <c r="J285" i="1"/>
  <c r="K284" i="1"/>
  <c r="K285" i="1"/>
  <c r="G284" i="1"/>
  <c r="G285" i="1"/>
  <c r="I285" i="1"/>
  <c r="I286" i="1"/>
  <c r="H285" i="1"/>
  <c r="H286" i="1"/>
  <c r="K286" i="1"/>
  <c r="K287" i="1"/>
  <c r="J286" i="1"/>
  <c r="J287" i="1"/>
  <c r="G286" i="1"/>
  <c r="G287" i="1"/>
  <c r="H287" i="1"/>
  <c r="J288" i="1"/>
  <c r="I287" i="1"/>
  <c r="I288" i="1"/>
  <c r="G288" i="1"/>
  <c r="K288" i="1"/>
  <c r="I289" i="1"/>
  <c r="H288" i="1"/>
  <c r="H289" i="1"/>
  <c r="K289" i="1"/>
  <c r="K290" i="1"/>
  <c r="G289" i="1"/>
  <c r="J289" i="1"/>
  <c r="H290" i="1"/>
  <c r="J290" i="1"/>
  <c r="G290" i="1"/>
  <c r="I290" i="1"/>
  <c r="J291" i="1"/>
  <c r="K291" i="1"/>
  <c r="G291" i="1"/>
  <c r="H291" i="1"/>
  <c r="I291" i="1"/>
  <c r="I292" i="1"/>
  <c r="H292" i="1"/>
  <c r="J292" i="1"/>
  <c r="G292" i="1"/>
  <c r="K292" i="1"/>
  <c r="K293" i="1"/>
  <c r="J293" i="1"/>
  <c r="I293" i="1"/>
  <c r="G293" i="1"/>
  <c r="H293" i="1"/>
  <c r="G294" i="1"/>
  <c r="J294" i="1"/>
  <c r="I294" i="1"/>
  <c r="I295" i="1"/>
  <c r="H294" i="1"/>
  <c r="K294" i="1"/>
  <c r="H295" i="1"/>
  <c r="J295" i="1"/>
  <c r="J296" i="1"/>
  <c r="K295" i="1"/>
  <c r="K296" i="1"/>
  <c r="G295" i="1"/>
  <c r="I296" i="1"/>
  <c r="G296" i="1"/>
  <c r="H296" i="1"/>
  <c r="J297" i="1"/>
  <c r="G297" i="1"/>
  <c r="I297" i="1"/>
  <c r="I298" i="1"/>
  <c r="H297" i="1"/>
  <c r="K297" i="1"/>
  <c r="H298" i="1"/>
  <c r="J298" i="1"/>
  <c r="J299" i="1"/>
  <c r="K298" i="1"/>
  <c r="K299" i="1"/>
  <c r="G298" i="1"/>
  <c r="I299" i="1"/>
  <c r="G299" i="1"/>
  <c r="H299" i="1"/>
  <c r="J300" i="1"/>
  <c r="G300" i="1"/>
  <c r="K300" i="1"/>
  <c r="H300" i="1"/>
  <c r="I300" i="1"/>
  <c r="H301" i="1"/>
  <c r="I301" i="1"/>
  <c r="G301" i="1"/>
  <c r="K301" i="1"/>
  <c r="K302" i="1"/>
  <c r="I302" i="1"/>
  <c r="J301" i="1"/>
  <c r="J302" i="1"/>
  <c r="G302" i="1"/>
  <c r="I303" i="1"/>
  <c r="H302" i="1"/>
  <c r="G303" i="1"/>
  <c r="J303" i="1"/>
  <c r="H303" i="1"/>
  <c r="J304" i="1"/>
  <c r="K303" i="1"/>
  <c r="K304" i="1"/>
  <c r="H304" i="1"/>
  <c r="I304" i="1"/>
  <c r="J305" i="1"/>
  <c r="K305" i="1"/>
  <c r="G304" i="1"/>
  <c r="G305" i="1"/>
  <c r="I305" i="1"/>
  <c r="I306" i="1"/>
  <c r="H305" i="1"/>
  <c r="J306" i="1"/>
  <c r="H306" i="1"/>
  <c r="G306" i="1"/>
  <c r="K306" i="1"/>
  <c r="G307" i="1"/>
  <c r="K307" i="1"/>
  <c r="H307" i="1"/>
  <c r="I307" i="1"/>
  <c r="I308" i="1"/>
  <c r="J307" i="1"/>
  <c r="H308" i="1"/>
  <c r="G308" i="1"/>
  <c r="I309" i="1"/>
  <c r="K308" i="1"/>
  <c r="K309" i="1"/>
  <c r="J308" i="1"/>
  <c r="J309" i="1"/>
  <c r="G309" i="1"/>
  <c r="H309" i="1"/>
  <c r="J310" i="1"/>
  <c r="G310" i="1"/>
  <c r="I310" i="1"/>
  <c r="I311" i="1"/>
  <c r="H310" i="1"/>
  <c r="K310" i="1"/>
  <c r="H311" i="1"/>
  <c r="J311" i="1"/>
  <c r="J312" i="1"/>
  <c r="G311" i="1"/>
  <c r="K311" i="1"/>
  <c r="K312" i="1"/>
  <c r="G312" i="1"/>
  <c r="I312" i="1"/>
  <c r="H312" i="1"/>
  <c r="I313" i="1"/>
  <c r="J313" i="1"/>
  <c r="H313" i="1"/>
  <c r="G313" i="1"/>
  <c r="K313" i="1"/>
  <c r="G314" i="1"/>
  <c r="H314" i="1"/>
  <c r="I314" i="1"/>
  <c r="I315" i="1"/>
  <c r="K314" i="1"/>
  <c r="K315" i="1"/>
  <c r="J314" i="1"/>
  <c r="J315" i="1"/>
  <c r="G315" i="1"/>
  <c r="I316" i="1"/>
  <c r="H315" i="1"/>
  <c r="H316" i="1"/>
  <c r="J316" i="1"/>
  <c r="J317" i="1"/>
  <c r="K316" i="1"/>
  <c r="K317" i="1"/>
  <c r="G316" i="1"/>
  <c r="H317" i="1"/>
  <c r="G317" i="1"/>
  <c r="I317" i="1"/>
  <c r="H318" i="1"/>
  <c r="K318" i="1"/>
  <c r="I318" i="1"/>
  <c r="G318" i="1"/>
  <c r="J318" i="1"/>
  <c r="K319" i="1"/>
  <c r="J319" i="1"/>
  <c r="G319" i="1"/>
  <c r="I319" i="1"/>
  <c r="I320" i="1"/>
  <c r="H319" i="1"/>
  <c r="K320" i="1"/>
  <c r="J320" i="1"/>
  <c r="H320" i="1"/>
  <c r="G320" i="1"/>
  <c r="H321" i="1"/>
  <c r="K321" i="1"/>
  <c r="I321" i="1"/>
  <c r="G321" i="1"/>
  <c r="J321" i="1"/>
  <c r="G322" i="1"/>
  <c r="J322" i="1"/>
  <c r="I322" i="1"/>
  <c r="I323" i="1"/>
  <c r="K322" i="1"/>
  <c r="H322" i="1"/>
  <c r="J323" i="1"/>
  <c r="K323" i="1"/>
  <c r="H323" i="1"/>
  <c r="G323" i="1"/>
  <c r="K324" i="1"/>
  <c r="H324" i="1"/>
  <c r="I324" i="1"/>
  <c r="G324" i="1"/>
  <c r="J324" i="1"/>
  <c r="G325" i="1"/>
  <c r="J325" i="1"/>
  <c r="I325" i="1"/>
  <c r="I326" i="1"/>
  <c r="H325" i="1"/>
  <c r="K325" i="1"/>
  <c r="K326" i="1"/>
  <c r="J326" i="1"/>
  <c r="H326" i="1"/>
  <c r="G326" i="1"/>
  <c r="H327" i="1"/>
  <c r="J327" i="1"/>
  <c r="J328" i="1"/>
  <c r="K327" i="1"/>
  <c r="K328" i="1"/>
  <c r="G327" i="1"/>
  <c r="I327" i="1"/>
  <c r="G328" i="1"/>
  <c r="I328" i="1"/>
  <c r="I329" i="1"/>
  <c r="H328" i="1"/>
  <c r="H329" i="1"/>
  <c r="J329" i="1"/>
  <c r="J330" i="1"/>
  <c r="K329" i="1"/>
  <c r="K330" i="1"/>
  <c r="G329" i="1"/>
  <c r="G330" i="1"/>
  <c r="H330" i="1"/>
  <c r="I330" i="1"/>
  <c r="I331" i="1"/>
  <c r="H331" i="1"/>
  <c r="J331" i="1"/>
  <c r="K331" i="1"/>
  <c r="K332" i="1"/>
  <c r="G331" i="1"/>
  <c r="I332" i="1"/>
  <c r="J332" i="1"/>
  <c r="H332" i="1"/>
  <c r="K333" i="1"/>
  <c r="J333" i="1"/>
  <c r="G332" i="1"/>
  <c r="H333" i="1"/>
  <c r="K334" i="1"/>
  <c r="G333" i="1"/>
  <c r="I333" i="1"/>
  <c r="G334" i="1"/>
  <c r="J334" i="1"/>
  <c r="I334" i="1"/>
  <c r="I335" i="1"/>
  <c r="H334" i="1"/>
  <c r="J335" i="1"/>
  <c r="K335" i="1"/>
  <c r="H335" i="1"/>
  <c r="G335" i="1"/>
  <c r="J336" i="1"/>
  <c r="H336" i="1"/>
  <c r="K336" i="1"/>
  <c r="K337" i="1"/>
  <c r="G336" i="1"/>
  <c r="I336" i="1"/>
  <c r="G337" i="1"/>
  <c r="H337" i="1"/>
  <c r="I337" i="1"/>
  <c r="I338" i="1"/>
  <c r="J337" i="1"/>
  <c r="H338" i="1"/>
  <c r="G338" i="1"/>
  <c r="I339" i="1"/>
  <c r="K338" i="1"/>
  <c r="K339" i="1"/>
  <c r="J338" i="1"/>
  <c r="J339" i="1"/>
  <c r="G339" i="1"/>
  <c r="H339" i="1"/>
  <c r="H340" i="1"/>
  <c r="G340" i="1"/>
  <c r="I340" i="1"/>
  <c r="I341" i="1"/>
  <c r="K340" i="1"/>
  <c r="K341" i="1"/>
  <c r="J340" i="1"/>
  <c r="J341" i="1"/>
  <c r="G341" i="1"/>
  <c r="H341" i="1"/>
  <c r="G342" i="1"/>
  <c r="I342" i="1"/>
  <c r="H342" i="1"/>
  <c r="J342" i="1"/>
  <c r="J343" i="1"/>
  <c r="K342" i="1"/>
  <c r="I343" i="1"/>
  <c r="H343" i="1"/>
  <c r="G343" i="1"/>
  <c r="I344" i="1"/>
  <c r="K343" i="1"/>
  <c r="K344" i="1"/>
  <c r="H344" i="1"/>
  <c r="G344" i="1"/>
  <c r="J344" i="1"/>
  <c r="J345" i="1"/>
  <c r="G345" i="1"/>
  <c r="I345" i="1"/>
  <c r="I346" i="1"/>
  <c r="H345" i="1"/>
  <c r="K345" i="1"/>
  <c r="H346" i="1"/>
  <c r="G346" i="1"/>
  <c r="J346" i="1"/>
  <c r="K346" i="1"/>
  <c r="G347" i="1"/>
  <c r="K347" i="1"/>
  <c r="J347" i="1"/>
  <c r="I347" i="1"/>
  <c r="I348" i="1"/>
  <c r="H347" i="1"/>
  <c r="H348" i="1"/>
  <c r="J348" i="1"/>
  <c r="J349" i="1"/>
  <c r="K348" i="1"/>
  <c r="K349" i="1"/>
  <c r="G348" i="1"/>
  <c r="H349" i="1"/>
  <c r="G349" i="1"/>
  <c r="I349" i="1"/>
  <c r="G350" i="1"/>
  <c r="I350" i="1"/>
  <c r="I351" i="1"/>
  <c r="J350" i="1"/>
  <c r="H350" i="1"/>
  <c r="K350" i="1"/>
  <c r="H351" i="1"/>
  <c r="K351" i="1"/>
  <c r="K352" i="1"/>
  <c r="J351" i="1"/>
  <c r="J352" i="1"/>
  <c r="G351" i="1"/>
  <c r="G352" i="1"/>
  <c r="I352" i="1"/>
  <c r="I353" i="1"/>
  <c r="H352" i="1"/>
  <c r="K353" i="1"/>
  <c r="H353" i="1"/>
  <c r="G353" i="1"/>
  <c r="J353" i="1"/>
  <c r="J354" i="1"/>
  <c r="G354" i="1"/>
  <c r="I354" i="1"/>
  <c r="I355" i="1"/>
  <c r="H354" i="1"/>
  <c r="K354" i="1"/>
  <c r="H355" i="1"/>
  <c r="G355" i="1"/>
  <c r="K355" i="1"/>
  <c r="K356" i="1"/>
  <c r="J355" i="1"/>
  <c r="J356" i="1"/>
  <c r="G356" i="1"/>
  <c r="I356" i="1"/>
  <c r="I357" i="1"/>
  <c r="H356" i="1"/>
  <c r="H357" i="1"/>
  <c r="J357" i="1"/>
  <c r="K357" i="1"/>
  <c r="G357" i="1"/>
  <c r="H358" i="1"/>
  <c r="K358" i="1"/>
  <c r="K359" i="1"/>
  <c r="J358" i="1"/>
  <c r="J359" i="1"/>
  <c r="G358" i="1"/>
  <c r="I358" i="1"/>
  <c r="G359" i="1"/>
  <c r="I359" i="1"/>
  <c r="I360" i="1"/>
  <c r="H359" i="1"/>
  <c r="H360" i="1"/>
  <c r="G360" i="1"/>
  <c r="J360" i="1"/>
  <c r="J361" i="1"/>
  <c r="K360" i="1"/>
  <c r="K361" i="1"/>
  <c r="G361" i="1"/>
  <c r="I361" i="1"/>
  <c r="I362" i="1"/>
  <c r="H361" i="1"/>
  <c r="J362" i="1"/>
  <c r="H362" i="1"/>
  <c r="G362" i="1"/>
  <c r="K362" i="1"/>
  <c r="G363" i="1"/>
  <c r="J80" i="9"/>
  <c r="K80" i="9"/>
  <c r="H363" i="1"/>
  <c r="J363" i="1"/>
  <c r="K363" i="1"/>
  <c r="I363" i="1"/>
  <c r="I364" i="1"/>
  <c r="L80" i="9"/>
  <c r="H80" i="9"/>
  <c r="H364" i="1"/>
  <c r="K364" i="1"/>
  <c r="K365" i="1"/>
  <c r="J364" i="1"/>
  <c r="J365" i="1"/>
  <c r="G364" i="1"/>
  <c r="I81" i="9"/>
  <c r="J81" i="9"/>
  <c r="K81" i="9"/>
  <c r="G365" i="1"/>
  <c r="I365" i="1"/>
  <c r="I366" i="1"/>
  <c r="H365" i="1"/>
  <c r="L81" i="9"/>
  <c r="H87" i="4"/>
  <c r="I86" i="4"/>
  <c r="J87" i="4"/>
  <c r="H86" i="4"/>
  <c r="L86" i="4"/>
  <c r="M86" i="4"/>
  <c r="J366" i="1"/>
  <c r="H366" i="1"/>
  <c r="K366" i="1"/>
  <c r="G366" i="1"/>
  <c r="L87" i="4"/>
  <c r="K87" i="4"/>
  <c r="M87" i="4"/>
  <c r="I15" i="7"/>
  <c r="L15" i="7"/>
  <c r="H15" i="7"/>
  <c r="K16" i="7"/>
  <c r="M15" i="7"/>
  <c r="H367" i="1"/>
  <c r="J367" i="1"/>
  <c r="K367" i="1"/>
  <c r="K368" i="1"/>
  <c r="G367" i="1"/>
  <c r="I367" i="1"/>
  <c r="G368" i="1"/>
  <c r="I16" i="7"/>
  <c r="J16" i="7"/>
  <c r="J368" i="1"/>
  <c r="S5" i="1"/>
  <c r="I368" i="1"/>
  <c r="H368" i="1"/>
  <c r="R5" i="1"/>
  <c r="L16" i="7"/>
  <c r="T5" i="1"/>
</calcChain>
</file>

<file path=xl/sharedStrings.xml><?xml version="1.0" encoding="utf-8"?>
<sst xmlns="http://schemas.openxmlformats.org/spreadsheetml/2006/main" count="446" uniqueCount="195">
  <si>
    <t>S(t)</t>
  </si>
  <si>
    <t>t</t>
  </si>
  <si>
    <t>Suspectible</t>
  </si>
  <si>
    <t>Infectiuos</t>
  </si>
  <si>
    <t>I(t)</t>
  </si>
  <si>
    <t>Dead</t>
  </si>
  <si>
    <t>R(t)</t>
  </si>
  <si>
    <t>D(t)</t>
  </si>
  <si>
    <t>Recovered</t>
  </si>
  <si>
    <t>Vaccinated</t>
  </si>
  <si>
    <t>V(t)</t>
  </si>
  <si>
    <t>beta</t>
  </si>
  <si>
    <t>gamma</t>
  </si>
  <si>
    <t>R0</t>
  </si>
  <si>
    <t>Epidemic Modelling</t>
  </si>
  <si>
    <t>mu</t>
  </si>
  <si>
    <t>p</t>
  </si>
  <si>
    <t>Time</t>
  </si>
  <si>
    <t>qx</t>
  </si>
  <si>
    <t>Germany</t>
  </si>
  <si>
    <t>Date</t>
  </si>
  <si>
    <t>Confirmed</t>
  </si>
  <si>
    <t>Deaths</t>
  </si>
  <si>
    <t>New Confirmed</t>
  </si>
  <si>
    <t>New Deaths</t>
  </si>
  <si>
    <t>New Recovered</t>
  </si>
  <si>
    <t>Infection Rate</t>
  </si>
  <si>
    <t>Death Rate</t>
  </si>
  <si>
    <t>Recovery Rate</t>
  </si>
  <si>
    <t>Italy</t>
  </si>
  <si>
    <t>Spain</t>
  </si>
  <si>
    <t>China Hubei Region</t>
  </si>
  <si>
    <t>Austria</t>
  </si>
  <si>
    <t>qix</t>
  </si>
  <si>
    <t>Mortality Rates</t>
  </si>
  <si>
    <t>Paramters</t>
  </si>
  <si>
    <t>Starting Parameters</t>
  </si>
  <si>
    <t>ix</t>
  </si>
  <si>
    <t>UK</t>
  </si>
  <si>
    <t>South Korea</t>
  </si>
  <si>
    <t>Sweden</t>
  </si>
  <si>
    <t>Switzerland</t>
  </si>
  <si>
    <t>beta(t)</t>
  </si>
  <si>
    <t>gamma(t)</t>
  </si>
  <si>
    <t>p(t)</t>
  </si>
  <si>
    <t>mu(t)</t>
  </si>
  <si>
    <t>Infection rate</t>
  </si>
  <si>
    <t>Vaccination Rate</t>
  </si>
  <si>
    <t>Mortality Rate</t>
  </si>
  <si>
    <t>Asymptotic Results</t>
  </si>
  <si>
    <t>Solver target</t>
  </si>
  <si>
    <t>Solver variable</t>
  </si>
  <si>
    <t>France</t>
  </si>
  <si>
    <t>Currently Infected</t>
  </si>
  <si>
    <t>Age Band</t>
  </si>
  <si>
    <t>SARS</t>
  </si>
  <si>
    <t>COVID-19</t>
  </si>
  <si>
    <t>Influenza</t>
  </si>
  <si>
    <t>Condition</t>
  </si>
  <si>
    <t>Cardiovascular Desease</t>
  </si>
  <si>
    <t>Diabetes</t>
  </si>
  <si>
    <t>Chronic respiratory Disease</t>
  </si>
  <si>
    <t>Hypertension</t>
  </si>
  <si>
    <t>Cancer</t>
  </si>
  <si>
    <t>CFR of Infected by Age</t>
  </si>
  <si>
    <t>CFR by Preexisting Comorbid Conditions</t>
  </si>
  <si>
    <t>CFR</t>
  </si>
  <si>
    <t>Overall</t>
  </si>
  <si>
    <t>USA</t>
  </si>
  <si>
    <t>R_t</t>
  </si>
  <si>
    <t>Population</t>
  </si>
  <si>
    <t>www.worldometers.info/population/</t>
  </si>
  <si>
    <t>Projections</t>
  </si>
  <si>
    <t>IHME</t>
  </si>
  <si>
    <t>Imperial College</t>
  </si>
  <si>
    <t>https://covid19.healthdata.org/</t>
  </si>
  <si>
    <t>https://www.imperial.ac.uk/mrc-global-infectious-disease-analysis/covid-19/</t>
  </si>
  <si>
    <t>Total Population</t>
  </si>
  <si>
    <t>Age Pyramids</t>
  </si>
  <si>
    <t>www.populationpyramid.net</t>
  </si>
  <si>
    <t>0-4</t>
  </si>
  <si>
    <t>5-10</t>
  </si>
  <si>
    <t>11-14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</si>
  <si>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</si>
  <si>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</si>
  <si>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</si>
  <si>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</si>
  <si>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</si>
  <si>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</si>
  <si>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</si>
  <si>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</si>
  <si>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</si>
  <si>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</si>
  <si>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</si>
  <si>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</si>
  <si>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</si>
  <si>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</si>
  <si>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</si>
  <si>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</si>
  <si>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</si>
  <si>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</si>
  <si>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own calculation</t>
  </si>
  <si>
    <t>Age Normed Case Fatality Rate</t>
  </si>
  <si>
    <t>Standardisation Factor Death Rate</t>
  </si>
  <si>
    <t>CFR and Air Pollution</t>
  </si>
  <si>
    <t>https://doi.org/10.1101/2020.04.05.20054502</t>
  </si>
  <si>
    <t>Lancet, 30 March</t>
  </si>
  <si>
    <t>https://doi.org/10.1016/S1473-3099(20)30257-7</t>
  </si>
  <si>
    <r>
      <t xml:space="preserve">An increase of 1 </t>
    </r>
    <r>
      <rPr>
        <sz val="10"/>
        <color theme="1"/>
        <rFont val="Symbol"/>
        <family val="1"/>
        <charset val="2"/>
      </rPr>
      <t>m</t>
    </r>
    <r>
      <rPr>
        <sz val="10"/>
        <color theme="1"/>
        <rFont val="Arial"/>
        <family val="2"/>
      </rPr>
      <t>g / m³ increases CFR by 15% (95% CI 5%-25%) in USA</t>
    </r>
  </si>
  <si>
    <t>CFR and BMI</t>
  </si>
  <si>
    <t>https://academic.oup.com/cid/advance-article.abstract/doi/10.1093/cid/ciaa415/5818333</t>
  </si>
  <si>
    <t xml:space="preserve">Age &lt; 60 </t>
  </si>
  <si>
    <t>Age &gt;= 60</t>
  </si>
  <si>
    <t xml:space="preserve">  BMI 30-34</t>
  </si>
  <si>
    <t xml:space="preserve">  BMI &gt; 34</t>
  </si>
  <si>
    <t>Admission to acute / discharge from ED</t>
  </si>
  <si>
    <t>Admission to ICU / discharge from ED</t>
  </si>
  <si>
    <t>95% CI 0.6-1.2</t>
  </si>
  <si>
    <t>95% CI 0.6-1.3</t>
  </si>
  <si>
    <t>95% CI 1.6-2.6</t>
  </si>
  <si>
    <t>95% CI 1.7-2.9</t>
  </si>
  <si>
    <t>95% CI 0.8-1.7</t>
  </si>
  <si>
    <t>95% CI 0.9-2.3</t>
  </si>
  <si>
    <t>95% CI 1.2-2.7</t>
  </si>
  <si>
    <t>95% CI 2.5-5.3</t>
  </si>
  <si>
    <t>None</t>
  </si>
  <si>
    <t>China CDC Weekly, Vital Surveillances: The Epidemological Characteristics of an Outbreak of 2019 Novel Corona Deseases (COVID-19)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</si>
  <si>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</si>
  <si>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</si>
  <si>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</si>
  <si>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</si>
  <si>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</si>
  <si>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</si>
  <si>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</si>
  <si>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</si>
  <si>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</si>
  <si>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</si>
  <si>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</si>
  <si>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</si>
  <si>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Occupation</t>
  </si>
  <si>
    <t>Service Industry</t>
  </si>
  <si>
    <t>Farmer / laborer</t>
  </si>
  <si>
    <t>Health Worker</t>
  </si>
  <si>
    <t>Retiree</t>
  </si>
  <si>
    <t>Other / none</t>
  </si>
  <si>
    <t>http://www.ourphn.org.au/wp-content/uploads/20200225-Article-COVID-19.pdf</t>
  </si>
  <si>
    <t>CFR Compared Between China and Italy</t>
  </si>
  <si>
    <t>https://jamanetwork.com/journals/jama/fullarticle/2763667</t>
  </si>
  <si>
    <t>China</t>
  </si>
  <si>
    <t>N</t>
  </si>
  <si>
    <t xml:space="preserve">The mean number of preexisting diseases was 2.7 (SD, 1.6). Overall, only 3 patients (0.8%) had no diseases, 89 (25.1%) had a single disease, 91 (25.6%) had 2 diseases, and 172 (48.5%) had 3 or more underlying diseases. </t>
  </si>
  <si>
    <t>Possible explanation for higher CFR in Italy:</t>
  </si>
  <si>
    <t>Interventions</t>
  </si>
  <si>
    <t>Advice for everyone experiencing symptoms to contact a health care agency to get tested and then self-isolate.</t>
  </si>
  <si>
    <t>Nationwide school closures.</t>
  </si>
  <si>
    <t>Avoid social interaction wherever possible recommended by Merkel.</t>
  </si>
  <si>
    <t xml:space="preserve">Banning of gatherings of more than 10 people. </t>
  </si>
  <si>
    <t>Banning all access to public spaces and gatherings of more than 5 people. Advice to maintain 1m distance.</t>
  </si>
  <si>
    <t>Banning of gatherings of &gt; 2 people, 1.5 m distance.</t>
  </si>
  <si>
    <t>Advice to self-isolate if experiencing a cough or fever symptoms.</t>
  </si>
  <si>
    <t>Banning of events &gt;100 people by governement.</t>
  </si>
  <si>
    <t>Nationwide school closure. No in person teaching until 4th of April.</t>
  </si>
  <si>
    <t>Advice on keeping distance. All business where this cannot be realised have been closed in all states (kantons).</t>
  </si>
  <si>
    <t>Banning of gatherings of more than 5 people.</t>
  </si>
  <si>
    <t>Advice to self-isolate for 7 days if experiencing a cough or fever symptoms.</t>
  </si>
  <si>
    <t>Advice to avoid pubs, clubs, theatres and other public institutions.</t>
  </si>
  <si>
    <t>Nationwide school closure. Childminders, nurseries and sixth forms are told to follow the guidance.</t>
  </si>
  <si>
    <t>Banning of gatherings of more than 2 people not from the same household, police-enforceable. Banning of Public events.</t>
  </si>
  <si>
    <t>People even with mild symptoms told to limit social contact, encouragement to work from home.</t>
  </si>
  <si>
    <t>Banning of public events &gt;50 people.</t>
  </si>
  <si>
    <t>Banning of events &gt;100 people.</t>
  </si>
  <si>
    <t>Social distancing encouraged.</t>
  </si>
  <si>
    <t>Lockdown ordered. Everybody has to stay at home. Need a self-authorisation form to leave home</t>
  </si>
  <si>
    <t>Banning of all public events. Self-isolate if ill and quarantine if tested positive. A distance of more than 1m has to be kept and any other form of alternative aggregation is to be excluded.</t>
  </si>
  <si>
    <t>Lockdown ordered. The government closes all public places. People have to stay at home except for essential travel.</t>
  </si>
  <si>
    <t>Advice on social distancing and working remotely from home.</t>
  </si>
  <si>
    <t>Case-based measures.</t>
  </si>
  <si>
    <t>Lockdown ordered. Banning of all public events</t>
  </si>
  <si>
    <t>Reopening of small shops, order to use masks</t>
  </si>
  <si>
    <t>https://euromomo.eu/graphs-and-maps/</t>
  </si>
  <si>
    <t>Data and Statistics</t>
  </si>
  <si>
    <t>Excess Mortality Europe</t>
  </si>
  <si>
    <t>https://www.nytimes.com/interactive/2020/04/21/world/coronavirus-missing-deaths.html</t>
  </si>
  <si>
    <t>Excess Mortality</t>
  </si>
  <si>
    <t>https://github.com/CSSEGISandData/COVID-19/tree/master/csse_covid_19_data/csse_covid_19_time_series</t>
  </si>
  <si>
    <t>Johns Hopkins time series</t>
  </si>
  <si>
    <t>Johns Hopkins time series on GitHub</t>
  </si>
  <si>
    <t>Reopening partly schools</t>
  </si>
  <si>
    <t>Reopening shops &lt;800m²</t>
  </si>
  <si>
    <t>Reopening partly shops and schools</t>
  </si>
  <si>
    <t>Loosening partly social distancing</t>
  </si>
  <si>
    <t>Reopening partly shops</t>
  </si>
  <si>
    <t>Reopening of all shops, order to use masks</t>
  </si>
  <si>
    <t>Reopening coiffeurs, churches</t>
  </si>
  <si>
    <t>Czech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</si>
</sst>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%"/>
    <numFmt numFmtId="166" formatCode="0.0000%"/>
    <numFmt numFmtId="167" formatCode="0.0%"/>
    <numFmt numFmtId="168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Symbol"/>
      <family val="1"/>
      <charset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2" fontId="0" fillId="0" borderId="0" xfId="0" applyNumberFormat="1"/>
    <xf numFmtId="0" fontId="1" fillId="0" borderId="0" xfId="0" applyFont="1"/>
    <xf numFmtId="10" fontId="0" fillId="0" borderId="0" xfId="1" applyNumberFormat="1" applyFont="1"/>
    <xf numFmtId="14" fontId="0" fillId="0" borderId="0" xfId="0" applyNumberFormat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2" fontId="0" fillId="0" borderId="0" xfId="0" applyNumberFormat="1" applyFill="1"/>
    <xf numFmtId="0" fontId="0" fillId="0" borderId="0" xfId="0" quotePrefix="1"/>
    <xf numFmtId="0" fontId="0" fillId="0" borderId="0" xfId="0" applyAlignment="1">
      <alignment horizontal="right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Font="1"/>
    <xf numFmtId="0" fontId="1" fillId="0" borderId="0" xfId="0" applyFont="1" applyAlignment="1">
      <alignment horizontal="right"/>
    </xf>
    <xf numFmtId="167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4" fillId="0" borderId="0" xfId="0" applyFont="1"/>
    <xf numFmtId="14" fontId="0" fillId="2" borderId="0" xfId="0" applyNumberFormat="1" applyFill="1"/>
    <xf numFmtId="0" fontId="0" fillId="2" borderId="0" xfId="0" applyFill="1"/>
    <xf numFmtId="14" fontId="0" fillId="0" borderId="0" xfId="0" applyNumberFormat="1" applyFill="1"/>
    <xf numFmtId="0" fontId="4" fillId="0" borderId="0" xfId="0" applyFont="1" applyFill="1"/>
    <xf numFmtId="0" fontId="5" fillId="0" borderId="0" xfId="2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2" applyAlignment="1">
      <alignment horizontal="left"/>
    </xf>
    <xf numFmtId="16" fontId="0" fillId="0" borderId="0" xfId="0" quotePrefix="1" applyNumberFormat="1"/>
    <xf numFmtId="17" fontId="0" fillId="0" borderId="0" xfId="0" quotePrefix="1" applyNumberFormat="1"/>
    <xf numFmtId="165" fontId="0" fillId="0" borderId="0" xfId="1" applyNumberFormat="1" applyFont="1"/>
    <xf numFmtId="16" fontId="0" fillId="0" borderId="0" xfId="0" quotePrefix="1" applyNumberFormat="1" applyAlignment="1">
      <alignment horizontal="right"/>
    </xf>
    <xf numFmtId="17" fontId="0" fillId="0" borderId="0" xfId="0" quotePrefix="1" applyNumberFormat="1" applyAlignment="1">
      <alignment horizontal="right"/>
    </xf>
    <xf numFmtId="165" fontId="0" fillId="0" borderId="0" xfId="0" applyNumberFormat="1" applyAlignment="1"/>
    <xf numFmtId="3" fontId="0" fillId="0" borderId="0" xfId="0" applyNumberFormat="1" applyAlignment="1">
      <alignment wrapText="1"/>
    </xf>
    <xf numFmtId="3" fontId="0" fillId="0" borderId="0" xfId="0" applyNumberFormat="1"/>
    <xf numFmtId="168" fontId="0" fillId="0" borderId="0" xfId="0" applyNumberFormat="1"/>
    <xf numFmtId="0" fontId="0" fillId="0" borderId="0" xfId="0" quotePrefix="1" applyAlignment="1">
      <alignment horizontal="right"/>
    </xf>
    <xf numFmtId="14" fontId="0" fillId="0" borderId="0" xfId="0" applyNumberFormat="1" applyFont="1"/>
    <xf numFmtId="14" fontId="0" fillId="3" borderId="0" xfId="0" applyNumberFormat="1" applyFill="1"/>
    <xf numFmtId="0" fontId="0" fillId="3" borderId="0" xfId="0" applyFill="1"/>
    <xf numFmtId="0" fontId="5" fillId="0" borderId="0" xfId="3"/>
    <xf numFmtId="0" fontId="0" fillId="2" borderId="0" xfId="0" applyFill="1" applyAlignment="1"/>
    <xf numFmtId="9" fontId="0" fillId="0" borderId="0" xfId="1" applyFont="1"/>
    <xf numFmtId="165" fontId="0" fillId="2" borderId="0" xfId="1" applyNumberFormat="1" applyFont="1" applyFill="1"/>
    <xf numFmtId="165" fontId="7" fillId="0" borderId="0" xfId="1" applyNumberFormat="1" applyFont="1"/>
    <xf numFmtId="165" fontId="7" fillId="2" borderId="0" xfId="1" applyNumberFormat="1" applyFont="1" applyFill="1"/>
    <xf numFmtId="165" fontId="7" fillId="3" borderId="0" xfId="1" applyNumberFormat="1" applyFont="1" applyFill="1"/>
    <xf numFmtId="0" fontId="7" fillId="0" borderId="0" xfId="0" applyFont="1"/>
    <xf numFmtId="0" fontId="7" fillId="0" borderId="0" xfId="0" applyFont="1" applyFill="1"/>
    <xf numFmtId="14" fontId="0" fillId="4" borderId="0" xfId="0" applyNumberFormat="1" applyFill="1"/>
    <xf numFmtId="0" fontId="0" fillId="4" borderId="0" xfId="0" applyFill="1"/>
    <xf numFmtId="165" fontId="0" fillId="4" borderId="0" xfId="1" applyNumberFormat="1" applyFont="1" applyFill="1"/>
    <xf numFmtId="0" fontId="7" fillId="2" borderId="0" xfId="0" applyFont="1" applyFill="1"/>
    <xf numFmtId="165" fontId="7" fillId="0" borderId="0" xfId="1" applyNumberFormat="1" applyFont="1" applyFill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4">
    <cellStyle name="Hyperlink" xfId="3"/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Dynamics of an Epidemic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Model!$G$4</c:f>
              <c:strCache>
                <c:ptCount val="1"/>
                <c:pt idx="0">
                  <c:v>S(t)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Model!$G$5:$G$368</c:f>
              <c:numCache>
                <c:formatCode>0.00</c:formatCode>
                <c:ptCount val="364"/>
                <c:pt idx="0">
                  <c:v>83683819</c:v>
                </c:pt>
                <c:pt idx="1">
                  <c:v>83679334.870676279</c:v>
                </c:pt>
                <c:pt idx="2">
                  <c:v>83674915.748014256</c:v>
                </c:pt>
                <c:pt idx="3">
                  <c:v>83670560.701441005</c:v>
                </c:pt>
                <c:pt idx="4">
                  <c:v>83666268.813361049</c:v>
                </c:pt>
                <c:pt idx="5">
                  <c:v>83662039.178985432</c:v>
                </c:pt>
                <c:pt idx="6">
                  <c:v>83657870.906162724</c:v>
                </c:pt>
                <c:pt idx="7">
                  <c:v>83653763.115211993</c:v>
                </c:pt>
                <c:pt idx="8">
                  <c:v>83649714.938757643</c:v>
                </c:pt>
                <c:pt idx="9">
                  <c:v>83645725.521566242</c:v>
                </c:pt>
                <c:pt idx="10">
                  <c:v>83641794.020385206</c:v>
                </c:pt>
                <c:pt idx="11">
                  <c:v>83637919.603783369</c:v>
                </c:pt>
                <c:pt idx="12">
                  <c:v>83634101.451993451</c:v>
                </c:pt>
                <c:pt idx="13">
                  <c:v>83630338.75675635</c:v>
                </c:pt>
                <c:pt idx="14">
                  <c:v>83626630.721167311</c:v>
                </c:pt>
                <c:pt idx="15">
                  <c:v>83622976.559523895</c:v>
                </c:pt>
                <c:pt idx="16">
                  <c:v>83619375.497175783</c:v>
                </c:pt>
                <c:pt idx="17">
                  <c:v>83615826.770376384</c:v>
                </c:pt>
                <c:pt idx="18">
                  <c:v>83612329.626136184</c:v>
                </c:pt>
                <c:pt idx="19">
                  <c:v>83608883.322077915</c:v>
                </c:pt>
                <c:pt idx="20">
                  <c:v>83605487.126293465</c:v>
                </c:pt>
                <c:pt idx="21">
                  <c:v>83602140.317202494</c:v>
                </c:pt>
                <c:pt idx="22">
                  <c:v>83598842.183412805</c:v>
                </c:pt>
                <c:pt idx="23">
                  <c:v>83595592.023582444</c:v>
                </c:pt>
                <c:pt idx="24">
                  <c:v>83592389.146283433</c:v>
                </c:pt>
                <c:pt idx="25">
                  <c:v>83589232.869867206</c:v>
                </c:pt>
                <c:pt idx="26">
                  <c:v>83586122.522331774</c:v>
                </c:pt>
                <c:pt idx="27">
                  <c:v>83583057.441190392</c:v>
                </c:pt>
                <c:pt idx="28">
                  <c:v>83580036.973341987</c:v>
                </c:pt>
                <c:pt idx="29">
                  <c:v>83577060.474943146</c:v>
                </c:pt>
                <c:pt idx="30">
                  <c:v>83574127.311281726</c:v>
                </c:pt>
                <c:pt idx="31">
                  <c:v>83571236.856651992</c:v>
                </c:pt>
                <c:pt idx="32">
                  <c:v>83568388.494231388</c:v>
                </c:pt>
                <c:pt idx="33">
                  <c:v>83565581.615958855</c:v>
                </c:pt>
                <c:pt idx="34">
                  <c:v>83562815.622414634</c:v>
                </c:pt>
                <c:pt idx="35">
                  <c:v>83560089.922701657</c:v>
                </c:pt>
                <c:pt idx="36">
                  <c:v>83557403.934328377</c:v>
                </c:pt>
                <c:pt idx="37">
                  <c:v>83554757.083093166</c:v>
                </c:pt>
                <c:pt idx="38">
                  <c:v>83552148.802970096</c:v>
                </c:pt>
                <c:pt idx="39">
                  <c:v>83549578.535996273</c:v>
                </c:pt>
                <c:pt idx="40">
                  <c:v>83547045.732160553</c:v>
                </c:pt>
                <c:pt idx="41">
                  <c:v>83544549.849293724</c:v>
                </c:pt>
                <c:pt idx="42">
                  <c:v>83542090.352960065</c:v>
                </c:pt>
                <c:pt idx="43">
                  <c:v>83539666.716350347</c:v>
                </c:pt>
                <c:pt idx="44">
                  <c:v>83537278.420176178</c:v>
                </c:pt>
                <c:pt idx="45">
                  <c:v>83534924.952565759</c:v>
                </c:pt>
                <c:pt idx="46">
                  <c:v>83532605.808960959</c:v>
                </c:pt>
                <c:pt idx="47">
                  <c:v>83530320.492015719</c:v>
                </c:pt>
                <c:pt idx="48">
                  <c:v>83528068.511495858</c:v>
                </c:pt>
                <c:pt idx="49">
                  <c:v>83525849.384180084</c:v>
                </c:pt>
                <c:pt idx="50">
                  <c:v>83523662.633762389</c:v>
                </c:pt>
                <c:pt idx="51">
                  <c:v>83521507.790755659</c:v>
                </c:pt>
                <c:pt idx="52">
                  <c:v>83519384.392396569</c:v>
                </c:pt>
                <c:pt idx="53">
                  <c:v>83517291.982551798</c:v>
                </c:pt>
                <c:pt idx="54">
                  <c:v>83515230.111625358</c:v>
                </c:pt>
                <c:pt idx="55">
                  <c:v>83513198.336467251</c:v>
                </c:pt>
                <c:pt idx="56">
                  <c:v>83511196.22028327</c:v>
                </c:pt>
                <c:pt idx="57">
                  <c:v>83509223.33254604</c:v>
                </c:pt>
                <c:pt idx="58">
                  <c:v>83507279.248907223</c:v>
                </c:pt>
                <c:pt idx="59">
                  <c:v>83505363.551110893</c:v>
                </c:pt>
                <c:pt idx="60">
                  <c:v>83503475.826908037</c:v>
                </c:pt>
                <c:pt idx="61">
                  <c:v>83501615.669972241</c:v>
                </c:pt>
                <c:pt idx="62">
                  <c:v>83499782.679816484</c:v>
                </c:pt>
                <c:pt idx="63">
                  <c:v>83497976.461711064</c:v>
                </c:pt>
                <c:pt idx="64">
                  <c:v>83496196.62660256</c:v>
                </c:pt>
                <c:pt idx="65">
                  <c:v>83494442.791033968</c:v>
                </c:pt>
                <c:pt idx="66">
                  <c:v>83492714.57706587</c:v>
                </c:pt>
                <c:pt idx="67">
                  <c:v>83491011.612198621</c:v>
                </c:pt>
                <c:pt idx="68">
                  <c:v>83489333.529295683</c:v>
                </c:pt>
                <c:pt idx="69">
                  <c:v>83487679.966507912</c:v>
                </c:pt>
                <c:pt idx="70">
                  <c:v>83486050.567198917</c:v>
                </c:pt>
                <c:pt idx="71">
                  <c:v>83484444.979871377</c:v>
                </c:pt>
                <c:pt idx="72">
                  <c:v>83482862.858094424</c:v>
                </c:pt>
                <c:pt idx="73">
                  <c:v>83481303.860431954</c:v>
                </c:pt>
                <c:pt idx="74">
                  <c:v>83479767.650371924</c:v>
                </c:pt>
                <c:pt idx="75">
                  <c:v>83478253.89625667</c:v>
                </c:pt>
                <c:pt idx="76">
                  <c:v>83476762.271214083</c:v>
                </c:pt>
                <c:pt idx="77">
                  <c:v>83475292.453089774</c:v>
                </c:pt>
                <c:pt idx="78">
                  <c:v>83473844.124380156</c:v>
                </c:pt>
                <c:pt idx="79">
                  <c:v>83472416.972166464</c:v>
                </c:pt>
                <c:pt idx="80">
                  <c:v>83471010.688049629</c:v>
                </c:pt>
                <c:pt idx="81">
                  <c:v>83469624.968086109</c:v>
                </c:pt>
                <c:pt idx="82">
                  <c:v>83468259.512724504</c:v>
                </c:pt>
                <c:pt idx="83">
                  <c:v>83466914.026743159</c:v>
                </c:pt>
                <c:pt idx="84">
                  <c:v>83465588.219188526</c:v>
                </c:pt>
                <c:pt idx="85">
                  <c:v>83464281.803314447</c:v>
                </c:pt>
                <c:pt idx="86">
                  <c:v>83462994.496522203</c:v>
                </c:pt>
                <c:pt idx="87">
                  <c:v>83461726.020301461</c:v>
                </c:pt>
                <c:pt idx="88">
                  <c:v>83460476.100171983</c:v>
                </c:pt>
                <c:pt idx="89">
                  <c:v>83459244.465626165</c:v>
                </c:pt>
                <c:pt idx="90">
                  <c:v>83458030.850072354</c:v>
                </c:pt>
                <c:pt idx="91">
                  <c:v>83456834.990778968</c:v>
                </c:pt>
                <c:pt idx="92">
                  <c:v>83455656.628819391</c:v>
                </c:pt>
                <c:pt idx="93">
                  <c:v>83454495.509017617</c:v>
                </c:pt>
                <c:pt idx="94">
                  <c:v>83453351.379894629</c:v>
                </c:pt>
                <c:pt idx="95">
                  <c:v>83452223.993615597</c:v>
                </c:pt>
                <c:pt idx="96">
                  <c:v>83451113.105937719</c:v>
                </c:pt>
                <c:pt idx="97">
                  <c:v>83450018.476158842</c:v>
                </c:pt>
                <c:pt idx="98">
                  <c:v>83448939.867066801</c:v>
                </c:pt>
                <c:pt idx="99">
                  <c:v>83447877.044889435</c:v>
                </c:pt>
                <c:pt idx="100">
                  <c:v>83446829.779245332</c:v>
                </c:pt>
                <c:pt idx="101">
                  <c:v>83445797.843095198</c:v>
                </c:pt>
                <c:pt idx="102">
                  <c:v>83444781.012694016</c:v>
                </c:pt>
                <c:pt idx="103">
                  <c:v>83443779.067543745</c:v>
                </c:pt>
                <c:pt idx="104">
                  <c:v>83442791.790346801</c:v>
                </c:pt>
                <c:pt idx="105">
                  <c:v>83441818.966960102</c:v>
                </c:pt>
                <c:pt idx="106">
                  <c:v>83440860.386349797</c:v>
                </c:pt>
                <c:pt idx="107">
                  <c:v>83439915.840546623</c:v>
                </c:pt>
                <c:pt idx="108">
                  <c:v>83438985.124601871</c:v>
                </c:pt>
                <c:pt idx="109">
                  <c:v>83438068.036544025</c:v>
                </c:pt>
                <c:pt idx="110">
                  <c:v>83437164.377335906</c:v>
                </c:pt>
                <c:pt idx="111">
                  <c:v>83436273.950832546</c:v>
                </c:pt>
                <c:pt idx="112">
                  <c:v>83435396.563739568</c:v>
                </c:pt>
                <c:pt idx="113">
                  <c:v>83434532.025572181</c:v>
                </c:pt>
                <c:pt idx="114">
                  <c:v>83433680.148614734</c:v>
                </c:pt>
                <c:pt idx="115">
                  <c:v>83432840.747880861</c:v>
                </c:pt>
                <c:pt idx="116">
                  <c:v>83432013.641074196</c:v>
                </c:pt>
                <c:pt idx="117">
                  <c:v>83431198.648549616</c:v>
                </c:pt>
                <c:pt idx="118">
                  <c:v>83430395.593275025</c:v>
                </c:pt>
                <c:pt idx="119">
                  <c:v>83429604.300793752</c:v>
                </c:pt>
                <c:pt idx="120">
                  <c:v>83428824.599187359</c:v>
                </c:pt>
                <c:pt idx="121">
                  <c:v>83428056.319039077</c:v>
                </c:pt>
                <c:pt idx="122">
                  <c:v>83427299.293397725</c:v>
                </c:pt>
                <c:pt idx="123">
                  <c:v>83426553.357742131</c:v>
                </c:pt>
                <c:pt idx="124">
                  <c:v>83425818.349946052</c:v>
                </c:pt>
                <c:pt idx="125">
                  <c:v>83425094.110243618</c:v>
                </c:pt>
                <c:pt idx="126">
                  <c:v>83424380.481195286</c:v>
                </c:pt>
                <c:pt idx="127">
                  <c:v>83423677.307654172</c:v>
                </c:pt>
                <c:pt idx="128">
                  <c:v>83422984.436732978</c:v>
                </c:pt>
                <c:pt idx="129">
                  <c:v>83422301.717771351</c:v>
                </c:pt>
                <c:pt idx="130">
                  <c:v>83421629.00230369</c:v>
                </c:pt>
                <c:pt idx="131">
                  <c:v>83420966.144027382</c:v>
                </c:pt>
                <c:pt idx="132">
                  <c:v>83420312.998771608</c:v>
                </c:pt>
                <c:pt idx="133">
                  <c:v>83419669.424466416</c:v>
                </c:pt>
                <c:pt idx="134">
                  <c:v>83419035.281112418</c:v>
                </c:pt>
                <c:pt idx="135">
                  <c:v>83418410.430750787</c:v>
                </c:pt>
                <c:pt idx="136">
                  <c:v>83417794.737433717</c:v>
                </c:pt>
                <c:pt idx="137">
                  <c:v>83417188.067195356</c:v>
                </c:pt>
                <c:pt idx="138">
                  <c:v>83416590.28802307</c:v>
                </c:pt>
                <c:pt idx="139">
                  <c:v>83416001.269829184</c:v>
                </c:pt>
                <c:pt idx="140">
                  <c:v>83415420.884423092</c:v>
                </c:pt>
                <c:pt idx="141">
                  <c:v>83414849.005483791</c:v>
                </c:pt>
                <c:pt idx="142">
                  <c:v>83414285.508532748</c:v>
                </c:pt>
                <c:pt idx="143">
                  <c:v>83413730.270907268</c:v>
                </c:pt>
                <c:pt idx="144">
                  <c:v>83413183.171734095</c:v>
                </c:pt>
                <c:pt idx="145">
                  <c:v>83412644.091903538</c:v>
                </c:pt>
                <c:pt idx="146">
                  <c:v>83412112.914043844</c:v>
                </c:pt>
                <c:pt idx="147">
                  <c:v>83411589.52249603</c:v>
                </c:pt>
                <c:pt idx="148">
                  <c:v>83411073.803289041</c:v>
                </c:pt>
                <c:pt idx="149">
                  <c:v>83410565.64411521</c:v>
                </c:pt>
                <c:pt idx="150">
                  <c:v>83410064.934306175</c:v>
                </c:pt>
                <c:pt idx="151">
                  <c:v>83409571.564809084</c:v>
                </c:pt>
                <c:pt idx="152">
                  <c:v>83409085.428163096</c:v>
                </c:pt>
                <c:pt idx="153">
                  <c:v>83408606.418476328</c:v>
                </c:pt>
                <c:pt idx="154">
                  <c:v>83408134.431403026</c:v>
                </c:pt>
                <c:pt idx="155">
                  <c:v>83407669.364121154</c:v>
                </c:pt>
                <c:pt idx="156">
                  <c:v>83407211.115310222</c:v>
                </c:pt>
                <c:pt idx="157">
                  <c:v>83406759.585129485</c:v>
                </c:pt>
                <c:pt idx="158">
                  <c:v>83406314.675196454</c:v>
                </c:pt>
                <c:pt idx="159">
                  <c:v>83405876.28856568</c:v>
                </c:pt>
                <c:pt idx="160">
                  <c:v>83405444.329707921</c:v>
                </c:pt>
                <c:pt idx="161">
                  <c:v>83405018.704489484</c:v>
                </c:pt>
                <c:pt idx="162">
                  <c:v>83404599.320151985</c:v>
                </c:pt>
                <c:pt idx="163">
                  <c:v>83404186.085292324</c:v>
                </c:pt>
                <c:pt idx="164">
                  <c:v>83403778.909843013</c:v>
                </c:pt>
                <c:pt idx="165">
                  <c:v>83403377.705052719</c:v>
                </c:pt>
                <c:pt idx="166">
                  <c:v>83402982.383467093</c:v>
                </c:pt>
                <c:pt idx="167">
                  <c:v>83402592.858909979</c:v>
                </c:pt>
                <c:pt idx="168">
                  <c:v>83402209.046464741</c:v>
                </c:pt>
                <c:pt idx="169">
                  <c:v>83401830.862455979</c:v>
                </c:pt>
                <c:pt idx="170">
                  <c:v>83401458.224431425</c:v>
                </c:pt>
                <c:pt idx="171">
                  <c:v>83401091.051144183</c:v>
                </c:pt>
                <c:pt idx="172">
                  <c:v>83400729.26253514</c:v>
                </c:pt>
                <c:pt idx="173">
                  <c:v>83400372.779715702</c:v>
                </c:pt>
                <c:pt idx="174">
                  <c:v>83400021.524950728</c:v>
                </c:pt>
                <c:pt idx="175">
                  <c:v>83399675.421641767</c:v>
                </c:pt>
                <c:pt idx="176">
                  <c:v>83399334.394310459</c:v>
                </c:pt>
                <c:pt idx="177">
                  <c:v>83398998.368582234</c:v>
                </c:pt>
                <c:pt idx="178">
                  <c:v>83398667.271170244</c:v>
                </c:pt>
                <c:pt idx="179">
                  <c:v>83398341.029859498</c:v>
                </c:pt>
                <c:pt idx="180">
                  <c:v>83398019.57349126</c:v>
                </c:pt>
                <c:pt idx="181">
                  <c:v>83397702.83194764</c:v>
                </c:pt>
                <c:pt idx="182">
                  <c:v>83397390.736136436</c:v>
                </c:pt>
                <c:pt idx="183">
                  <c:v>83397083.217976183</c:v>
                </c:pt>
                <c:pt idx="184">
                  <c:v>83396780.210381389</c:v>
                </c:pt>
                <c:pt idx="185">
                  <c:v>83396481.64724806</c:v>
                </c:pt>
                <c:pt idx="186">
                  <c:v>83396187.463439375</c:v>
                </c:pt>
                <c:pt idx="187">
                  <c:v>83395897.594771549</c:v>
                </c:pt>
                <c:pt idx="188">
                  <c:v>83395611.977999985</c:v>
                </c:pt>
                <c:pt idx="189">
                  <c:v>83395330.550805524</c:v>
                </c:pt>
                <c:pt idx="190">
                  <c:v>83395053.251781002</c:v>
                </c:pt>
                <c:pt idx="191">
                  <c:v>83394780.020417899</c:v>
                </c:pt>
                <c:pt idx="192">
                  <c:v>83394510.797093257</c:v>
                </c:pt>
                <c:pt idx="193">
                  <c:v>83394245.523056731</c:v>
                </c:pt>
                <c:pt idx="194">
                  <c:v>83393984.140417889</c:v>
                </c:pt>
                <c:pt idx="195">
                  <c:v>83393726.592133641</c:v>
                </c:pt>
                <c:pt idx="196">
                  <c:v>83393472.821995869</c:v>
                </c:pt>
                <c:pt idx="197">
                  <c:v>83393222.774619266</c:v>
                </c:pt>
                <c:pt idx="198">
                  <c:v>83392976.395429298</c:v>
                </c:pt>
                <c:pt idx="199">
                  <c:v>83392733.630650386</c:v>
                </c:pt>
                <c:pt idx="200">
                  <c:v>83392494.427294225</c:v>
                </c:pt>
                <c:pt idx="201">
                  <c:v>83392258.733148307</c:v>
                </c:pt>
                <c:pt idx="202">
                  <c:v>83392026.49676457</c:v>
                </c:pt>
                <c:pt idx="203">
                  <c:v>83391797.667448267</c:v>
                </c:pt>
                <c:pt idx="204">
                  <c:v>83391572.19524695</c:v>
                </c:pt>
                <c:pt idx="205">
                  <c:v>83391350.030939594</c:v>
                </c:pt>
                <c:pt idx="206">
                  <c:v>83391131.12602599</c:v>
                </c:pt>
                <c:pt idx="207">
                  <c:v>83390915.432716131</c:v>
                </c:pt>
                <c:pt idx="208">
                  <c:v>83390702.903919891</c:v>
                </c:pt>
                <c:pt idx="209">
                  <c:v>83390493.49323678</c:v>
                </c:pt>
                <c:pt idx="210">
                  <c:v>83390287.154945895</c:v>
                </c:pt>
                <c:pt idx="211">
                  <c:v>83390083.843995944</c:v>
                </c:pt>
                <c:pt idx="212">
                  <c:v>83389883.515995502</c:v>
                </c:pt>
                <c:pt idx="213">
                  <c:v>83389686.127203345</c:v>
                </c:pt>
                <c:pt idx="214">
                  <c:v>83389491.634518951</c:v>
                </c:pt>
                <c:pt idx="215">
                  <c:v>83389299.995473132</c:v>
                </c:pt>
                <c:pt idx="216">
                  <c:v>83389111.168218836</c:v>
                </c:pt>
                <c:pt idx="217">
                  <c:v>83388925.111522019</c:v>
                </c:pt>
                <c:pt idx="218">
                  <c:v>83388741.784752697</c:v>
                </c:pt>
                <c:pt idx="219">
                  <c:v>83388561.147876114</c:v>
                </c:pt>
                <c:pt idx="220">
                  <c:v>83388383.161444023</c:v>
                </c:pt>
                <c:pt idx="221">
                  <c:v>83388207.786586151</c:v>
                </c:pt>
                <c:pt idx="222">
                  <c:v>83388034.985001698</c:v>
                </c:pt>
                <c:pt idx="223">
                  <c:v>83387864.718951061</c:v>
                </c:pt>
                <c:pt idx="224">
                  <c:v>83387696.951247588</c:v>
                </c:pt>
                <c:pt idx="225">
                  <c:v>83387531.645249501</c:v>
                </c:pt>
                <c:pt idx="226">
                  <c:v>83387368.764851928</c:v>
                </c:pt>
                <c:pt idx="227">
                  <c:v>83387208.274479076</c:v>
                </c:pt>
                <c:pt idx="228">
                  <c:v>83387050.139076442</c:v>
                </c:pt>
                <c:pt idx="229">
                  <c:v>83386894.324103236</c:v>
                </c:pt>
                <c:pt idx="230">
                  <c:v>83386740.795524821</c:v>
                </c:pt>
                <c:pt idx="231">
                  <c:v>83386589.519805357</c:v>
                </c:pt>
                <c:pt idx="232">
                  <c:v>83386440.463900477</c:v>
                </c:pt>
                <c:pt idx="233">
                  <c:v>83386293.595250085</c:v>
                </c:pt>
                <c:pt idx="234">
                  <c:v>83386148.881771281</c:v>
                </c:pt>
                <c:pt idx="235">
                  <c:v>83386006.291851401</c:v>
                </c:pt>
                <c:pt idx="236">
                  <c:v>83385865.794341102</c:v>
                </c:pt>
                <c:pt idx="237">
                  <c:v>83385727.358547613</c:v>
                </c:pt>
                <c:pt idx="238">
                  <c:v>83385590.954228014</c:v>
                </c:pt>
                <c:pt idx="239">
                  <c:v>83385456.551582694</c:v>
                </c:pt>
                <c:pt idx="240">
                  <c:v>83385324.121248826</c:v>
                </c:pt>
                <c:pt idx="241">
                  <c:v>83385193.634294018</c:v>
                </c:pt>
                <c:pt idx="242">
                  <c:v>83385065.062209964</c:v>
                </c:pt>
                <c:pt idx="243">
                  <c:v>83384938.376906276</c:v>
                </c:pt>
                <c:pt idx="244">
                  <c:v>83384813.550704345</c:v>
                </c:pt>
                <c:pt idx="245">
                  <c:v>83384690.556331322</c:v>
                </c:pt>
                <c:pt idx="246">
                  <c:v>83384569.366914153</c:v>
                </c:pt>
                <c:pt idx="247">
                  <c:v>83384449.955973789</c:v>
                </c:pt>
                <c:pt idx="248">
                  <c:v>83384332.297419339</c:v>
                </c:pt>
                <c:pt idx="249">
                  <c:v>83384216.365542442</c:v>
                </c:pt>
                <c:pt idx="250">
                  <c:v>83384102.135011643</c:v>
                </c:pt>
                <c:pt idx="251">
                  <c:v>83383989.580866873</c:v>
                </c:pt>
                <c:pt idx="252">
                  <c:v>83383878.678514034</c:v>
                </c:pt>
                <c:pt idx="253">
                  <c:v>83383769.403719604</c:v>
                </c:pt>
                <c:pt idx="254">
                  <c:v>83383661.732605398</c:v>
                </c:pt>
                <c:pt idx="255">
                  <c:v>83383555.64164333</c:v>
                </c:pt>
                <c:pt idx="256">
                  <c:v>83383451.107650295</c:v>
                </c:pt>
                <c:pt idx="257">
                  <c:v>83383348.107783109</c:v>
                </c:pt>
                <c:pt idx="258">
                  <c:v>83383246.619533569</c:v>
                </c:pt>
                <c:pt idx="259">
                  <c:v>83383146.620723501</c:v>
                </c:pt>
                <c:pt idx="260">
                  <c:v>83383048.08949995</c:v>
                </c:pt>
                <c:pt idx="261">
                  <c:v>83382951.004330412</c:v>
                </c:pt>
                <c:pt idx="262">
                  <c:v>83382855.343998134</c:v>
                </c:pt>
                <c:pt idx="263">
                  <c:v>83382761.087597504</c:v>
                </c:pt>
                <c:pt idx="264">
                  <c:v>83382668.214529455</c:v>
                </c:pt>
                <c:pt idx="265">
                  <c:v>83382576.704497039</c:v>
                </c:pt>
                <c:pt idx="266">
                  <c:v>83382486.537500933</c:v>
                </c:pt>
                <c:pt idx="267">
                  <c:v>83382397.693835124</c:v>
                </c:pt>
                <c:pt idx="268">
                  <c:v>83382310.154082581</c:v>
                </c:pt>
                <c:pt idx="269">
                  <c:v>83382223.899111077</c:v>
                </c:pt>
                <c:pt idx="270">
                  <c:v>83382138.910068929</c:v>
                </c:pt>
                <c:pt idx="271">
                  <c:v>83382055.168380961</c:v>
                </c:pt>
                <c:pt idx="272">
                  <c:v>83381972.655744433</c:v>
                </c:pt>
                <c:pt idx="273">
                  <c:v>83381891.354125023</c:v>
                </c:pt>
                <c:pt idx="274">
                  <c:v>83381811.245752916</c:v>
                </c:pt>
                <c:pt idx="275">
                  <c:v>83381732.31311895</c:v>
                </c:pt>
                <c:pt idx="276">
                  <c:v>83381654.538970739</c:v>
                </c:pt>
                <c:pt idx="277">
                  <c:v>83381577.906308964</c:v>
                </c:pt>
                <c:pt idx="278">
                  <c:v>83381502.398383632</c:v>
                </c:pt>
                <c:pt idx="279">
                  <c:v>83381427.998690441</c:v>
                </c:pt>
                <c:pt idx="280">
                  <c:v>83381354.690967172</c:v>
                </c:pt>
                <c:pt idx="281">
                  <c:v>83381282.459190145</c:v>
                </c:pt>
                <c:pt idx="282">
                  <c:v>83381211.2875707</c:v>
                </c:pt>
                <c:pt idx="283">
                  <c:v>83381141.160551786</c:v>
                </c:pt>
                <c:pt idx="284">
                  <c:v>83381072.06280455</c:v>
                </c:pt>
                <c:pt idx="285">
                  <c:v>83381003.979224995</c:v>
                </c:pt>
                <c:pt idx="286">
                  <c:v>83380936.894930691</c:v>
                </c:pt>
                <c:pt idx="287">
                  <c:v>83380870.795257494</c:v>
                </c:pt>
                <c:pt idx="288">
                  <c:v>83380805.665756404</c:v>
                </c:pt>
                <c:pt idx="289">
                  <c:v>83380741.492190346</c:v>
                </c:pt>
                <c:pt idx="290">
                  <c:v>83380678.260531113</c:v>
                </c:pt>
                <c:pt idx="291">
                  <c:v>83380615.956956297</c:v>
                </c:pt>
                <c:pt idx="292">
                  <c:v>83380554.567846254</c:v>
                </c:pt>
                <c:pt idx="293">
                  <c:v>83380494.07978113</c:v>
                </c:pt>
                <c:pt idx="294">
                  <c:v>83380434.479537964</c:v>
                </c:pt>
                <c:pt idx="295">
                  <c:v>83380375.754087746</c:v>
                </c:pt>
                <c:pt idx="296">
                  <c:v>83380317.89059265</c:v>
                </c:pt>
                <c:pt idx="297">
                  <c:v>83380260.876403153</c:v>
                </c:pt>
                <c:pt idx="298">
                  <c:v>83380204.699055329</c:v>
                </c:pt>
                <c:pt idx="299">
                  <c:v>83380149.346268103</c:v>
                </c:pt>
                <c:pt idx="300">
                  <c:v>83380094.805940568</c:v>
                </c:pt>
                <c:pt idx="301">
                  <c:v>83380041.066149369</c:v>
                </c:pt>
                <c:pt idx="302">
                  <c:v>83379988.115146071</c:v>
                </c:pt>
                <c:pt idx="303">
                  <c:v>83379935.941354588</c:v>
                </c:pt>
                <c:pt idx="304">
                  <c:v>83379884.533368707</c:v>
                </c:pt>
                <c:pt idx="305">
                  <c:v>83379833.87994954</c:v>
                </c:pt>
                <c:pt idx="306">
                  <c:v>83379783.970023096</c:v>
                </c:pt>
                <c:pt idx="307">
                  <c:v>83379734.792677864</c:v>
                </c:pt>
                <c:pt idx="308">
                  <c:v>83379686.337162435</c:v>
                </c:pt>
                <c:pt idx="309">
                  <c:v>83379638.592883125</c:v>
                </c:pt>
                <c:pt idx="310">
                  <c:v>83379591.5494017</c:v>
                </c:pt>
                <c:pt idx="311">
                  <c:v>83379545.196433082</c:v>
                </c:pt>
                <c:pt idx="312">
                  <c:v>83379499.52384308</c:v>
                </c:pt>
                <c:pt idx="313">
                  <c:v>83379454.521646217</c:v>
                </c:pt>
                <c:pt idx="314">
                  <c:v>83379410.180003524</c:v>
                </c:pt>
                <c:pt idx="315">
                  <c:v>83379366.489220396</c:v>
                </c:pt>
                <c:pt idx="316">
                  <c:v>83379323.439744473</c:v>
                </c:pt>
                <c:pt idx="317">
                  <c:v>83379281.022163555</c:v>
                </c:pt>
                <c:pt idx="318">
                  <c:v>83379239.227203563</c:v>
                </c:pt>
                <c:pt idx="319">
                  <c:v>83379198.045726493</c:v>
                </c:pt>
                <c:pt idx="320">
                  <c:v>83379157.468728423</c:v>
                </c:pt>
                <c:pt idx="321">
                  <c:v>83379117.487337545</c:v>
                </c:pt>
                <c:pt idx="322">
                  <c:v>83379078.092812225</c:v>
                </c:pt>
                <c:pt idx="323">
                  <c:v>83379039.276539132</c:v>
                </c:pt>
                <c:pt idx="324">
                  <c:v>83379001.030031279</c:v>
                </c:pt>
                <c:pt idx="325">
                  <c:v>83378963.344926253</c:v>
                </c:pt>
                <c:pt idx="326">
                  <c:v>83378926.212984338</c:v>
                </c:pt>
                <c:pt idx="327">
                  <c:v>83378889.626086727</c:v>
                </c:pt>
                <c:pt idx="328">
                  <c:v>83378853.57623376</c:v>
                </c:pt>
                <c:pt idx="329">
                  <c:v>83378818.05554314</c:v>
                </c:pt>
                <c:pt idx="330">
                  <c:v>83378783.056248248</c:v>
                </c:pt>
                <c:pt idx="331">
                  <c:v>83378748.570696443</c:v>
                </c:pt>
                <c:pt idx="332">
                  <c:v>83378714.591347367</c:v>
                </c:pt>
                <c:pt idx="333">
                  <c:v>83378681.110771328</c:v>
                </c:pt>
                <c:pt idx="334">
                  <c:v>83378648.121647671</c:v>
                </c:pt>
                <c:pt idx="335">
                  <c:v>83378615.61676313</c:v>
                </c:pt>
                <c:pt idx="336">
                  <c:v>83378583.589010343</c:v>
                </c:pt>
                <c:pt idx="337">
                  <c:v>83378552.031386197</c:v>
                </c:pt>
                <c:pt idx="338">
                  <c:v>83378520.93699038</c:v>
                </c:pt>
                <c:pt idx="339">
                  <c:v>83378490.299023837</c:v>
                </c:pt>
                <c:pt idx="340">
                  <c:v>83378460.110787287</c:v>
                </c:pt>
                <c:pt idx="341">
                  <c:v>83378430.365679771</c:v>
                </c:pt>
                <c:pt idx="342">
                  <c:v>83378401.057197183</c:v>
                </c:pt>
                <c:pt idx="343">
                  <c:v>83378372.178930864</c:v>
                </c:pt>
                <c:pt idx="344">
                  <c:v>83378343.724566221</c:v>
                </c:pt>
                <c:pt idx="345">
                  <c:v>83378315.687881336</c:v>
                </c:pt>
                <c:pt idx="346">
                  <c:v>83378288.062745586</c:v>
                </c:pt>
                <c:pt idx="347">
                  <c:v>83378260.84311831</c:v>
                </c:pt>
                <c:pt idx="348">
                  <c:v>83378234.023047522</c:v>
                </c:pt>
                <c:pt idx="349">
                  <c:v>83378207.596668556</c:v>
                </c:pt>
                <c:pt idx="350">
                  <c:v>83378181.558202848</c:v>
                </c:pt>
                <c:pt idx="351">
                  <c:v>83378155.901956603</c:v>
                </c:pt>
                <c:pt idx="352">
                  <c:v>83378130.622319624</c:v>
                </c:pt>
                <c:pt idx="353">
                  <c:v>83378105.713764027</c:v>
                </c:pt>
                <c:pt idx="354">
                  <c:v>83378081.17084305</c:v>
                </c:pt>
                <c:pt idx="355">
                  <c:v>83378056.988189876</c:v>
                </c:pt>
                <c:pt idx="356">
                  <c:v>83378033.160516456</c:v>
                </c:pt>
                <c:pt idx="357">
                  <c:v>83378009.68261236</c:v>
                </c:pt>
                <c:pt idx="358">
                  <c:v>83377986.549343601</c:v>
                </c:pt>
                <c:pt idx="359">
                  <c:v>83377963.755651549</c:v>
                </c:pt>
                <c:pt idx="360">
                  <c:v>83377941.296551824</c:v>
                </c:pt>
                <c:pt idx="361">
                  <c:v>83377919.167133197</c:v>
                </c:pt>
                <c:pt idx="362">
                  <c:v>83377897.362556517</c:v>
                </c:pt>
                <c:pt idx="363">
                  <c:v>83377875.87805365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FC-4680-AA1A-0AE436EDBE44}"/>
            </c:ext>
          </c:extLst>
        </c:ser>
        <c:ser>
          <c:idx val="1"/>
          <c:order val="1"/>
          <c:tx>
            <c:strRef>
              <c:f>Model!$H$4</c:f>
              <c:strCache>
                <c:ptCount val="1"/>
                <c:pt idx="0">
                  <c:v>I(t)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Model!$H$5:$H$368</c:f>
              <c:numCache>
                <c:formatCode>0.00</c:formatCode>
                <c:ptCount val="364"/>
                <c:pt idx="0">
                  <c:v>69839</c:v>
                </c:pt>
                <c:pt idx="1">
                  <c:v>68830.228507959197</c:v>
                </c:pt>
                <c:pt idx="2">
                  <c:v>67835.791148775592</c:v>
                </c:pt>
                <c:pt idx="3">
                  <c:v>66855.491102813539</c:v>
                </c:pt>
                <c:pt idx="4">
                  <c:v>65889.134053015645</c:v>
                </c:pt>
                <c:pt idx="5">
                  <c:v>64936.528159017464</c:v>
                </c:pt>
                <c:pt idx="6">
                  <c:v>63997.48403134384</c:v>
                </c:pt>
                <c:pt idx="7">
                  <c:v>63071.814705693454</c:v>
                </c:pt>
                <c:pt idx="8">
                  <c:v>62159.335617317971</c:v>
                </c:pt>
                <c:pt idx="9">
                  <c:v>61259.864575502113</c:v>
                </c:pt>
                <c:pt idx="10">
                  <c:v>60373.22173815046</c:v>
                </c:pt>
                <c:pt idx="11">
                  <c:v>59499.229586486617</c:v>
                </c:pt>
                <c:pt idx="12">
                  <c:v>58637.712899869992</c:v>
                </c:pt>
                <c:pt idx="13">
                  <c:v>57788.498730735409</c:v>
                </c:pt>
                <c:pt idx="14">
                  <c:v>56951.416379660368</c:v>
                </c:pt>
                <c:pt idx="15">
                  <c:v>56126.297370564411</c:v>
                </c:pt>
                <c:pt idx="16">
                  <c:v>55312.975426045137</c:v>
                </c:pt>
                <c:pt idx="17">
                  <c:v>54511.286442854929</c:v>
                </c:pt>
                <c:pt idx="18">
                  <c:v>53721.068467522258</c:v>
                </c:pt>
                <c:pt idx="19">
                  <c:v>52942.161672121372</c:v>
                </c:pt>
                <c:pt idx="20">
                  <c:v>52174.408330193764</c:v>
                </c:pt>
                <c:pt idx="21">
                  <c:v>51417.652792824818</c:v>
                </c:pt>
                <c:pt idx="22">
                  <c:v>50671.741464878687</c:v>
                </c:pt>
                <c:pt idx="23">
                  <c:v>49936.522781394298</c:v>
                </c:pt>
                <c:pt idx="24">
                  <c:v>49211.847184145314</c:v>
                </c:pt>
                <c:pt idx="25">
                  <c:v>48497.56709836654</c:v>
                </c:pt>
                <c:pt idx="26">
                  <c:v>47793.536909649236</c:v>
                </c:pt>
                <c:pt idx="27">
                  <c:v>47099.612941007465</c:v>
                </c:pt>
                <c:pt idx="28">
                  <c:v>46415.653430117767</c:v>
                </c:pt>
                <c:pt idx="29">
                  <c:v>45741.518506733853</c:v>
                </c:pt>
                <c:pt idx="30">
                  <c:v>45077.070170278232</c:v>
                </c:pt>
                <c:pt idx="31">
                  <c:v>44422.172267612441</c:v>
                </c:pt>
                <c:pt idx="32">
                  <c:v>43776.69047098724</c:v>
                </c:pt>
                <c:pt idx="33">
                  <c:v>43140.492256174337</c:v>
                </c:pt>
                <c:pt idx="34">
                  <c:v>42513.446880780728</c:v>
                </c:pt>
                <c:pt idx="35">
                  <c:v>41895.425362746864</c:v>
                </c:pt>
                <c:pt idx="36">
                  <c:v>41286.300459029626</c:v>
                </c:pt>
                <c:pt idx="37">
                  <c:v>40685.946644470998</c:v>
                </c:pt>
                <c:pt idx="38">
                  <c:v>40094.240090853251</c:v>
                </c:pt>
                <c:pt idx="39">
                  <c:v>39511.05864614126</c:v>
                </c:pt>
                <c:pt idx="40">
                  <c:v>38936.281813912618</c:v>
                </c:pt>
                <c:pt idx="41">
                  <c:v>38369.790732975925</c:v>
                </c:pt>
                <c:pt idx="42">
                  <c:v>37811.468157177689</c:v>
                </c:pt>
                <c:pt idx="43">
                  <c:v>37261.198435398175</c:v>
                </c:pt>
                <c:pt idx="44">
                  <c:v>36718.867491736331</c:v>
                </c:pt>
                <c:pt idx="45">
                  <c:v>36184.362805883953</c:v>
                </c:pt>
                <c:pt idx="46">
                  <c:v>35657.573393689148</c:v>
                </c:pt>
                <c:pt idx="47">
                  <c:v>35138.389787909036</c:v>
                </c:pt>
                <c:pt idx="48">
                  <c:v>34626.704019151599</c:v>
                </c:pt>
                <c:pt idx="49">
                  <c:v>34122.409597006503</c:v>
                </c:pt>
                <c:pt idx="50">
                  <c:v>33625.401491364617</c:v>
                </c:pt>
                <c:pt idx="51">
                  <c:v>33135.576113925992</c:v>
                </c:pt>
                <c:pt idx="52">
                  <c:v>32652.831299895817</c:v>
                </c:pt>
                <c:pt idx="53">
                  <c:v>32177.066289868042</c:v>
                </c:pt>
                <c:pt idx="54">
                  <c:v>31708.181711896057</c:v>
                </c:pt>
                <c:pt idx="55">
                  <c:v>31246.079563750005</c:v>
                </c:pt>
                <c:pt idx="56">
                  <c:v>30790.663195360041</c:v>
                </c:pt>
                <c:pt idx="57">
                  <c:v>30341.837291444899</c:v>
                </c:pt>
                <c:pt idx="58">
                  <c:v>29899.507854325158</c:v>
                </c:pt>
                <c:pt idx="59">
                  <c:v>29463.582186920343</c:v>
                </c:pt>
                <c:pt idx="60">
                  <c:v>29033.968875929193</c:v>
                </c:pt>
                <c:pt idx="61">
                  <c:v>28610.577775192185</c:v>
                </c:pt>
                <c:pt idx="62">
                  <c:v>28193.319989235515</c:v>
                </c:pt>
                <c:pt idx="63">
                  <c:v>27782.10785699559</c:v>
                </c:pt>
                <c:pt idx="64">
                  <c:v>27376.854935723131</c:v>
                </c:pt>
                <c:pt idx="65">
                  <c:v>26977.475985065903</c:v>
                </c:pt>
                <c:pt idx="66">
                  <c:v>26583.886951329048</c:v>
                </c:pt>
                <c:pt idx="67">
                  <c:v>26196.004951912062</c:v>
                </c:pt>
                <c:pt idx="68">
                  <c:v>25813.74825992126</c:v>
                </c:pt>
                <c:pt idx="69">
                  <c:v>25437.036288956733</c:v>
                </c:pt>
                <c:pt idx="70">
                  <c:v>25065.789578072607</c:v>
                </c:pt>
                <c:pt idx="71">
                  <c:v>24699.92977690955</c:v>
                </c:pt>
                <c:pt idx="72">
                  <c:v>24339.379630998304</c:v>
                </c:pt>
                <c:pt idx="73">
                  <c:v>23984.062967233087</c:v>
                </c:pt>
                <c:pt idx="74">
                  <c:v>23633.904679513671</c:v>
                </c:pt>
                <c:pt idx="75">
                  <c:v>23288.83071455493</c:v>
                </c:pt>
                <c:pt idx="76">
                  <c:v>22948.768057862584</c:v>
                </c:pt>
                <c:pt idx="77">
                  <c:v>22613.644719873941</c:v>
                </c:pt>
                <c:pt idx="78">
                  <c:v>22283.389722262327</c:v>
                </c:pt>
                <c:pt idx="79">
                  <c:v>21957.933084403976</c:v>
                </c:pt>
                <c:pt idx="80">
                  <c:v>21637.205810006024</c:v>
                </c:pt>
                <c:pt idx="81">
                  <c:v>21321.139873894357</c:v>
                </c:pt>
                <c:pt idx="82">
                  <c:v>21009.66820896</c:v>
                </c:pt>
                <c:pt idx="83">
                  <c:v>20702.724693262684</c:v>
                </c:pt>
                <c:pt idx="84">
                  <c:v>20400.244137290294</c:v>
                </c:pt>
                <c:pt idx="85">
                  <c:v>20102.162271372847</c:v>
                </c:pt>
                <c:pt idx="86">
                  <c:v>19808.415733249676</c:v>
                </c:pt>
                <c:pt idx="87">
                  <c:v>19518.942055788404</c:v>
                </c:pt>
                <c:pt idx="88">
                  <c:v>19233.679654854448</c:v>
                </c:pt>
                <c:pt idx="89">
                  <c:v>18952.567817329611</c:v>
                </c:pt>
                <c:pt idx="90">
                  <c:v>18675.546689278417</c:v>
                </c:pt>
                <c:pt idx="91">
                  <c:v>18402.557264260864</c:v>
                </c:pt>
                <c:pt idx="92">
                  <c:v>18133.541371790136</c:v>
                </c:pt>
                <c:pt idx="93">
                  <c:v>17868.441665933999</c:v>
                </c:pt>
                <c:pt idx="94">
                  <c:v>17607.201614058446</c:v>
                </c:pt>
                <c:pt idx="95">
                  <c:v>17349.765485712218</c:v>
                </c:pt>
                <c:pt idx="96">
                  <c:v>17096.078341650864</c:v>
                </c:pt>
                <c:pt idx="97">
                  <c:v>16846.08602299893</c:v>
                </c:pt>
                <c:pt idx="98">
                  <c:v>16599.735140548924</c:v>
                </c:pt>
                <c:pt idx="99">
                  <c:v>16356.973064195665</c:v>
                </c:pt>
                <c:pt idx="100">
                  <c:v>16117.747912504692</c:v>
                </c:pt>
                <c:pt idx="101">
                  <c:v>15882.00854241331</c:v>
                </c:pt>
                <c:pt idx="102">
                  <c:v>15649.704539062954</c:v>
                </c:pt>
                <c:pt idx="103">
                  <c:v>15420.786205761477</c:v>
                </c:pt>
                <c:pt idx="104">
                  <c:v>15195.204554074053</c:v>
                </c:pt>
                <c:pt idx="105">
                  <c:v>14972.911294041285</c:v>
                </c:pt>
                <c:pt idx="106">
                  <c:v>14753.85882452322</c:v>
                </c:pt>
                <c:pt idx="107">
                  <c:v>14538.000223667907</c:v>
                </c:pt>
                <c:pt idx="108">
                  <c:v>14325.289239503159</c:v>
                </c:pt>
                <c:pt idx="109">
                  <c:v>14115.680280650211</c:v>
                </c:pt>
                <c:pt idx="110">
                  <c:v>13909.128407157912</c:v>
                </c:pt>
                <c:pt idx="111">
                  <c:v>13705.589321456173</c:v>
                </c:pt>
                <c:pt idx="112">
                  <c:v>13505.019359427326</c:v>
                </c:pt>
                <c:pt idx="113">
                  <c:v>13307.375481594121</c:v>
                </c:pt>
                <c:pt idx="114">
                  <c:v>13112.615264423024</c:v>
                </c:pt>
                <c:pt idx="115">
                  <c:v>12920.696891741558</c:v>
                </c:pt>
                <c:pt idx="116">
                  <c:v>12731.579146268401</c:v>
                </c:pt>
                <c:pt idx="117">
                  <c:v>12545.221401254943</c:v>
                </c:pt>
                <c:pt idx="118">
                  <c:v>12361.583612237047</c:v>
                </c:pt>
                <c:pt idx="119">
                  <c:v>12180.62630889578</c:v>
                </c:pt>
                <c:pt idx="120">
                  <c:v>12002.31058702581</c:v>
                </c:pt>
                <c:pt idx="121">
                  <c:v>11826.598100610277</c:v>
                </c:pt>
                <c:pt idx="122">
                  <c:v>11653.45105400087</c:v>
                </c:pt>
                <c:pt idx="123">
                  <c:v>11482.832194201908</c:v>
                </c:pt>
                <c:pt idx="124">
                  <c:v>11314.704803257187</c:v>
                </c:pt>
                <c:pt idx="125">
                  <c:v>11149.03269073841</c:v>
                </c:pt>
                <c:pt idx="126">
                  <c:v>10985.780186333976</c:v>
                </c:pt>
                <c:pt idx="127">
                  <c:v>10824.912132536958</c:v>
                </c:pt>
                <c:pt idx="128">
                  <c:v>10666.393877431088</c:v>
                </c:pt>
                <c:pt idx="129">
                  <c:v>10510.191267573564</c:v>
                </c:pt>
                <c:pt idx="130">
                  <c:v>10356.270640973538</c:v>
                </c:pt>
                <c:pt idx="131">
                  <c:v>10204.598820165123</c:v>
                </c:pt>
                <c:pt idx="132">
                  <c:v>10055.14310537378</c:v>
                </c:pt>
                <c:pt idx="133">
                  <c:v>9907.8712677749427</c:v>
                </c:pt>
                <c:pt idx="134">
                  <c:v>9762.7515428437891</c:v>
                </c:pt>
                <c:pt idx="135">
                  <c:v>9619.7526237950042</c:v>
                </c:pt>
                <c:pt idx="136">
                  <c:v>9478.8436551114701</c:v>
                </c:pt>
                <c:pt idx="137">
                  <c:v>9339.9942261607684</c:v>
                </c:pt>
                <c:pt idx="138">
                  <c:v>9203.1743648984157</c:v>
                </c:pt>
                <c:pt idx="139">
                  <c:v>9068.3545316567761</c:v>
                </c:pt>
                <c:pt idx="140">
                  <c:v>8935.5056130185621</c:v>
                </c:pt>
                <c:pt idx="141">
                  <c:v>8804.5989157738859</c:v>
                </c:pt>
                <c:pt idx="142">
                  <c:v>8675.606160959831</c:v>
                </c:pt>
                <c:pt idx="143">
                  <c:v>8548.4994779814824</c:v>
                </c:pt>
                <c:pt idx="144">
                  <c:v>8423.2513988134197</c:v>
                </c:pt>
                <c:pt idx="145">
                  <c:v>8299.8348522806446</c:v>
                </c:pt>
                <c:pt idx="146">
                  <c:v>8178.2231584179453</c:v>
                </c:pt>
                <c:pt idx="147">
                  <c:v>8058.3900229067121</c:v>
                </c:pt>
                <c:pt idx="148">
                  <c:v>7940.3095315882138</c:v>
                </c:pt>
                <c:pt idx="149">
                  <c:v>7823.9561450523561</c:v>
                </c:pt>
                <c:pt idx="150">
                  <c:v>7709.30469330098</c:v>
                </c:pt>
                <c:pt idx="151">
                  <c:v>7596.3303704847367</c:v>
                </c:pt>
                <c:pt idx="152">
                  <c:v>7485.0087297125801</c:v>
                </c:pt>
                <c:pt idx="153">
                  <c:v>7375.3156779329802</c:v>
                </c:pt>
                <c:pt idx="154">
                  <c:v>7267.2274708859031</c:v>
                </c:pt>
                <c:pt idx="155">
                  <c:v>7160.7207081246552</c:v>
                </c:pt>
                <c:pt idx="156">
                  <c:v>7055.7723281066956</c:v>
                </c:pt>
                <c:pt idx="157">
                  <c:v>6952.3596033525137</c:v>
                </c:pt>
                <c:pt idx="158">
                  <c:v>6850.4601356716903</c:v>
                </c:pt>
                <c:pt idx="159">
                  <c:v>6750.0518514552741</c:v>
                </c:pt>
                <c:pt idx="160">
                  <c:v>6651.1129970335987</c:v>
                </c:pt>
                <c:pt idx="161">
                  <c:v>6553.622134098694</c:v>
                </c:pt>
                <c:pt idx="162">
                  <c:v>6457.5581351904448</c:v>
                </c:pt>
                <c:pt idx="163">
                  <c:v>6362.9001792456556</c:v>
                </c:pt>
                <c:pt idx="164">
                  <c:v>6269.6277472092006</c:v>
                </c:pt>
                <c:pt idx="165">
                  <c:v>6177.7206177064409</c:v>
                </c:pt>
                <c:pt idx="166">
                  <c:v>6087.1588627761012</c:v>
                </c:pt>
                <c:pt idx="167">
                  <c:v>5997.9228436627991</c:v>
                </c:pt>
                <c:pt idx="168">
                  <c:v>5909.9932066684532</c:v>
                </c:pt>
                <c:pt idx="169">
                  <c:v>5823.3508790617752</c:v>
                </c:pt>
                <c:pt idx="170">
                  <c:v>5737.9770650450791</c:v>
                </c:pt>
                <c:pt idx="171">
                  <c:v>5653.8532417776514</c:v>
                </c:pt>
                <c:pt idx="172">
                  <c:v>5570.9611554549192</c:v>
                </c:pt>
                <c:pt idx="173">
                  <c:v>5489.2828174426777</c:v>
                </c:pt>
                <c:pt idx="174">
                  <c:v>5408.8005004656379</c:v>
                </c:pt>
                <c:pt idx="175">
                  <c:v>5329.4967348495693</c:v>
                </c:pt>
                <c:pt idx="176">
                  <c:v>5251.3543048163201</c:v>
                </c:pt>
                <c:pt idx="177">
                  <c:v>5174.3562448310004</c:v>
                </c:pt>
                <c:pt idx="178">
                  <c:v>5098.4858360006347</c:v>
                </c:pt>
                <c:pt idx="179">
                  <c:v>5023.7266025235795</c:v>
                </c:pt>
                <c:pt idx="180">
                  <c:v>4950.0623081890326</c:v>
                </c:pt>
                <c:pt idx="181">
                  <c:v>4877.4769529259529</c:v>
                </c:pt>
                <c:pt idx="182">
                  <c:v>4805.9547694007224</c:v>
                </c:pt>
                <c:pt idx="183">
                  <c:v>4735.4802196628889</c:v>
                </c:pt>
                <c:pt idx="184">
                  <c:v>4666.0379918383414</c:v>
                </c:pt>
                <c:pt idx="185">
                  <c:v>4597.6129968692703</c:v>
                </c:pt>
                <c:pt idx="186">
                  <c:v>4530.1903653002819</c:v>
                </c:pt>
                <c:pt idx="187">
                  <c:v>4463.7554441100337</c:v>
                </c:pt>
                <c:pt idx="188">
                  <c:v>4398.2937935877753</c:v>
                </c:pt>
                <c:pt idx="189">
                  <c:v>4333.7911842541725</c:v>
                </c:pt>
                <c:pt idx="190">
                  <c:v>4270.2335938258257</c:v>
                </c:pt>
                <c:pt idx="191">
                  <c:v>4207.6072042228689</c:v>
                </c:pt>
                <c:pt idx="192">
                  <c:v>4145.8983986190724</c:v>
                </c:pt>
                <c:pt idx="193">
                  <c:v>4085.0937585338561</c:v>
                </c:pt>
                <c:pt idx="194">
                  <c:v>4025.180060965648</c:v>
                </c:pt>
                <c:pt idx="195">
                  <c:v>3966.1442755660114</c:v>
                </c:pt>
                <c:pt idx="196">
                  <c:v>3907.9735618539894</c:v>
                </c:pt>
                <c:pt idx="197">
                  <c:v>3850.6552664701057</c:v>
                </c:pt>
                <c:pt idx="198">
                  <c:v>3794.1769204694756</c:v>
                </c:pt>
                <c:pt idx="199">
                  <c:v>3738.5262366534935</c:v>
                </c:pt>
                <c:pt idx="200">
                  <c:v>3683.6911069395592</c:v>
                </c:pt>
                <c:pt idx="201">
                  <c:v>3629.6595997683216</c:v>
                </c:pt>
                <c:pt idx="202">
                  <c:v>3576.4199575479165</c:v>
                </c:pt>
                <c:pt idx="203">
                  <c:v>3523.9605941346858</c:v>
                </c:pt>
                <c:pt idx="204">
                  <c:v>3472.2700923498824</c:v>
                </c:pt>
                <c:pt idx="205">
                  <c:v>3421.3372015318459</c:v>
                </c:pt>
                <c:pt idx="206">
                  <c:v>3371.1508351231714</c:v>
                </c:pt>
                <c:pt idx="207">
                  <c:v>3321.7000682923767</c:v>
                </c:pt>
                <c:pt idx="208">
                  <c:v>3272.9741355895899</c:v>
                </c:pt>
                <c:pt idx="209">
                  <c:v>3224.9624286357853</c:v>
                </c:pt>
                <c:pt idx="210">
                  <c:v>3177.6544938450988</c:v>
                </c:pt>
                <c:pt idx="211">
                  <c:v>3131.040030179764</c:v>
                </c:pt>
                <c:pt idx="212">
                  <c:v>3085.1088869372093</c:v>
                </c:pt>
                <c:pt idx="213">
                  <c:v>3039.851061568871</c:v>
                </c:pt>
                <c:pt idx="214">
                  <c:v>2995.2566975302802</c:v>
                </c:pt>
                <c:pt idx="215">
                  <c:v>2951.3160821619804</c:v>
                </c:pt>
                <c:pt idx="216">
                  <c:v>2908.0196446008486</c:v>
                </c:pt>
                <c:pt idx="217">
                  <c:v>2865.3579537213946</c:v>
                </c:pt>
                <c:pt idx="218">
                  <c:v>2823.3217161066163</c:v>
                </c:pt>
                <c:pt idx="219">
                  <c:v>2781.9017740479972</c:v>
                </c:pt>
                <c:pt idx="220">
                  <c:v>2741.0891035742338</c:v>
                </c:pt>
                <c:pt idx="221">
                  <c:v>2700.8748125083007</c:v>
                </c:pt>
                <c:pt idx="222">
                  <c:v>2661.2501385524361</c:v>
                </c:pt>
                <c:pt idx="223">
                  <c:v>2622.2064474006743</c:v>
                </c:pt>
                <c:pt idx="224">
                  <c:v>2583.7352308785248</c:v>
                </c:pt>
                <c:pt idx="225">
                  <c:v>2545.8281051094214</c:v>
                </c:pt>
                <c:pt idx="226">
                  <c:v>2508.4768087075613</c:v>
                </c:pt>
                <c:pt idx="227">
                  <c:v>2471.6732009967641</c:v>
                </c:pt>
                <c:pt idx="228">
                  <c:v>2435.4092602549822</c:v>
                </c:pt>
                <c:pt idx="229">
                  <c:v>2399.6770819841022</c:v>
                </c:pt>
                <c:pt idx="230">
                  <c:v>2364.4688772046761</c:v>
                </c:pt>
                <c:pt idx="231">
                  <c:v>2329.7769707752359</c:v>
                </c:pt>
                <c:pt idx="232">
                  <c:v>2295.5937997358374</c:v>
                </c:pt>
                <c:pt idx="233">
                  <c:v>2261.911911675495</c:v>
                </c:pt>
                <c:pt idx="234">
                  <c:v>2228.7239631231673</c:v>
                </c:pt>
                <c:pt idx="235">
                  <c:v>2196.0227179619606</c:v>
                </c:pt>
                <c:pt idx="236">
                  <c:v>2163.8010458662197</c:v>
                </c:pt>
                <c:pt idx="237">
                  <c:v>2132.0519207611842</c:v>
                </c:pt>
                <c:pt idx="238">
                  <c:v>2100.7684193048858</c:v>
                </c:pt>
                <c:pt idx="239">
                  <c:v>2069.9437193919753</c:v>
                </c:pt>
                <c:pt idx="240">
                  <c:v>2039.5710986791644</c:v>
                </c:pt>
                <c:pt idx="241">
                  <c:v>2009.6439331319789</c:v>
                </c:pt>
                <c:pt idx="242">
                  <c:v>1980.1556955925146</c:v>
                </c:pt>
                <c:pt idx="243">
                  <c:v>1951.0999543679027</c:v>
                </c:pt>
                <c:pt idx="244">
                  <c:v>1922.4703718391866</c:v>
                </c:pt>
                <c:pt idx="245">
                  <c:v>1894.2607030903209</c:v>
                </c:pt>
                <c:pt idx="246">
                  <c:v>1866.4647945570052</c:v>
                </c:pt>
                <c:pt idx="247">
                  <c:v>1839.0765826950703</c:v>
                </c:pt>
                <c:pt idx="248">
                  <c:v>1812.0900926681386</c:v>
                </c:pt>
                <c:pt idx="249">
                  <c:v>1785.4994370542813</c:v>
                </c:pt>
                <c:pt idx="250">
                  <c:v>1759.298814571406</c:v>
                </c:pt>
                <c:pt idx="251">
                  <c:v>1733.4825088211014</c:v>
                </c:pt>
                <c:pt idx="252">
                  <c:v>1708.0448870506802</c:v>
                </c:pt>
                <c:pt idx="253">
                  <c:v>1682.9803989331576</c:v>
                </c:pt>
                <c:pt idx="254">
                  <c:v>1658.2835753649106</c:v>
                </c:pt>
                <c:pt idx="255">
                  <c:v>1633.9490272807629</c:v>
                </c:pt>
                <c:pt idx="256">
                  <c:v>1609.9714444862493</c:v>
                </c:pt>
                <c:pt idx="257">
                  <c:v>1586.3455945068104</c:v>
                </c:pt>
                <c:pt idx="258">
                  <c:v>1563.0663214536783</c:v>
                </c:pt>
                <c:pt idx="259">
                  <c:v>1540.1285449062113</c:v>
                </c:pt>
                <c:pt idx="260">
                  <c:v>1517.527258810444</c:v>
                </c:pt>
                <c:pt idx="261">
                  <c:v>1495.2575303936198</c:v>
                </c:pt>
                <c:pt idx="262">
                  <c:v>1473.3144990944761</c:v>
                </c:pt>
                <c:pt idx="263">
                  <c:v>1451.6933755090565</c:v>
                </c:pt>
                <c:pt idx="264">
                  <c:v>1430.3894403518282</c:v>
                </c:pt>
                <c:pt idx="265">
                  <c:v>1409.398043431883</c:v>
                </c:pt>
                <c:pt idx="266">
                  <c:v>1388.7146026440062</c:v>
                </c:pt>
                <c:pt idx="267">
                  <c:v>1368.3346029744012</c:v>
                </c:pt>
                <c:pt idx="268">
                  <c:v>1348.2535955208571</c:v>
                </c:pt>
                <c:pt idx="269">
                  <c:v>1328.4671965271523</c:v>
                </c:pt>
                <c:pt idx="270">
                  <c:v>1308.9710864314902</c:v>
                </c:pt>
                <c:pt idx="271">
                  <c:v>1289.7610089287646</c:v>
                </c:pt>
                <c:pt idx="272">
                  <c:v>1270.8327700464552</c:v>
                </c:pt>
                <c:pt idx="273">
                  <c:v>1252.1822372339593</c:v>
                </c:pt>
                <c:pt idx="274">
                  <c:v>1233.8053384651632</c:v>
                </c:pt>
                <c:pt idx="275">
                  <c:v>1215.6980613540654</c:v>
                </c:pt>
                <c:pt idx="276">
                  <c:v>1197.8564522832601</c:v>
                </c:pt>
                <c:pt idx="277">
                  <c:v>1180.2766155451009</c:v>
                </c:pt>
                <c:pt idx="278">
                  <c:v>1162.9547124953576</c:v>
                </c:pt>
                <c:pt idx="279">
                  <c:v>1145.8869607191871</c:v>
                </c:pt>
                <c:pt idx="280">
                  <c:v>1129.0696332092411</c:v>
                </c:pt>
                <c:pt idx="281">
                  <c:v>1112.4990575557374</c:v>
                </c:pt>
                <c:pt idx="282">
                  <c:v>1096.1716151483176</c:v>
                </c:pt>
                <c:pt idx="283">
                  <c:v>1080.0837403895257</c:v>
                </c:pt>
                <c:pt idx="284">
                  <c:v>1064.2319199197377</c:v>
                </c:pt>
                <c:pt idx="285">
                  <c:v>1048.6126918533771</c:v>
                </c:pt>
                <c:pt idx="286">
                  <c:v>1033.2226450262535</c:v>
                </c:pt>
                <c:pt idx="287">
                  <c:v>1018.0584182538626</c:v>
                </c:pt>
                <c:pt idx="288">
                  <c:v>1003.1166996004918</c:v>
                </c:pt>
                <c:pt idx="289">
                  <c:v>988.39422565897212</c:v>
                </c:pt>
                <c:pt idx="290">
                  <c:v>973.88778084092451</c:v>
                </c:pt>
                <c:pt idx="291">
                  <c:v>959.59419667734824</c:v>
                </c:pt>
                <c:pt idx="292">
                  <c:v>945.51035112940178</c:v>
                </c:pt>
                <c:pt idx="293">
                  <c:v>931.63316790922863</c:v>
                </c:pt>
                <c:pt idx="294">
                  <c:v>917.95961581068309</c:v>
                </c:pt>
                <c:pt idx="295">
                  <c:v>904.48670804981236</c:v>
                </c:pt>
                <c:pt idx="296">
                  <c:v>891.2115016149537</c:v>
                </c:pt>
                <c:pt idx="297">
                  <c:v>878.13109662630791</c:v>
                </c:pt>
                <c:pt idx="298">
                  <c:v>865.24263570485152</c:v>
                </c:pt>
                <c:pt idx="299">
                  <c:v>852.54330335045199</c:v>
                </c:pt>
                <c:pt idx="300">
                  <c:v>840.03032532905399</c:v>
                </c:pt>
                <c:pt idx="301">
                  <c:v>827.70096806880383</c:v>
                </c:pt>
                <c:pt idx="302">
                  <c:v>815.55253806498285</c:v>
                </c:pt>
                <c:pt idx="303">
                  <c:v>803.58238129362303</c:v>
                </c:pt>
                <c:pt idx="304">
                  <c:v>791.78788263367778</c:v>
                </c:pt>
                <c:pt idx="305">
                  <c:v>780.16646529762397</c:v>
                </c:pt>
                <c:pt idx="306">
                  <c:v>768.71559027037449</c:v>
                </c:pt>
                <c:pt idx="307">
                  <c:v>757.43275575637779</c:v>
                </c:pt>
                <c:pt idx="308">
                  <c:v>746.31549663478881</c:v>
                </c:pt>
                <c:pt idx="309">
                  <c:v>735.36138392259193</c:v>
                </c:pt>
                <c:pt idx="310">
                  <c:v>724.56802424556156</c:v>
                </c:pt>
                <c:pt idx="311">
                  <c:v>713.93305931694601</c:v>
                </c:pt>
                <c:pt idx="312">
                  <c:v>703.45416542376404</c:v>
                </c:pt>
                <c:pt idx="313">
                  <c:v>693.12905292060054</c:v>
                </c:pt>
                <c:pt idx="314">
                  <c:v>682.95546573079548</c:v>
                </c:pt>
                <c:pt idx="315">
                  <c:v>672.93118085491699</c:v>
                </c:pt>
                <c:pt idx="316">
                  <c:v>663.05400788641396</c:v>
                </c:pt>
                <c:pt idx="317">
                  <c:v>653.32178853434152</c:v>
                </c:pt>
                <c:pt idx="318">
                  <c:v>643.73239615306045</c:v>
                </c:pt>
                <c:pt idx="319">
                  <c:v>634.28373527880456</c:v>
                </c:pt>
                <c:pt idx="320">
                  <c:v>624.97374117302058</c:v>
                </c:pt>
                <c:pt idx="321">
                  <c:v>615.80037937237853</c:v>
                </c:pt>
                <c:pt idx="322">
                  <c:v>606.76164524535807</c:v>
                </c:pt>
                <c:pt idx="323">
                  <c:v>597.85556355531378</c:v>
                </c:pt>
                <c:pt idx="324">
                  <c:v>589.08018802992581</c:v>
                </c:pt>
                <c:pt idx="325">
                  <c:v>580.43360093694241</c:v>
                </c:pt>
                <c:pt idx="326">
                  <c:v>571.91391266612391</c:v>
                </c:pt>
                <c:pt idx="327">
                  <c:v>563.51926131729613</c:v>
                </c:pt>
                <c:pt idx="328">
                  <c:v>555.24781229442658</c:v>
                </c:pt>
                <c:pt idx="329">
                  <c:v>547.09775790563288</c:v>
                </c:pt>
                <c:pt idx="330">
                  <c:v>539.0673169690408</c:v>
                </c:pt>
                <c:pt idx="331">
                  <c:v>531.15473442440282</c:v>
                </c:pt>
                <c:pt idx="332">
                  <c:v>523.35828095039653</c:v>
                </c:pt>
                <c:pt idx="333">
                  <c:v>515.67625258751775</c:v>
                </c:pt>
                <c:pt idx="334">
                  <c:v>508.10697036648872</c:v>
                </c:pt>
                <c:pt idx="335">
                  <c:v>500.64877994210019</c:v>
                </c:pt>
                <c:pt idx="336">
                  <c:v>493.30005123240784</c:v>
                </c:pt>
                <c:pt idx="337">
                  <c:v>486.05917806320593</c:v>
                </c:pt>
                <c:pt idx="338">
                  <c:v>478.92457781770094</c:v>
                </c:pt>
                <c:pt idx="339">
                  <c:v>471.89469109130891</c:v>
                </c:pt>
                <c:pt idx="340">
                  <c:v>464.96798135150266</c:v>
                </c:pt>
                <c:pt idx="341">
                  <c:v>458.1429346026348</c:v>
                </c:pt>
                <c:pt idx="342">
                  <c:v>451.41805905566389</c:v>
                </c:pt>
                <c:pt idx="343">
                  <c:v>444.79188480271267</c:v>
                </c:pt>
                <c:pt idx="344">
                  <c:v>438.26296349638756</c:v>
                </c:pt>
                <c:pt idx="345">
                  <c:v>431.82986803379004</c:v>
                </c:pt>
                <c:pt idx="346">
                  <c:v>425.49119224515204</c:v>
                </c:pt>
                <c:pt idx="347">
                  <c:v>419.2455505870268</c:v>
                </c:pt>
                <c:pt idx="348">
                  <c:v>413.09157783996994</c:v>
                </c:pt>
                <c:pt idx="349">
                  <c:v>407.02792881064437</c:v>
                </c:pt>
                <c:pt idx="350">
                  <c:v>401.05327803828493</c:v>
                </c:pt>
                <c:pt idx="351">
                  <c:v>395.16631950545917</c:v>
                </c:pt>
                <c:pt idx="352">
                  <c:v>389.3657663530613</c:v>
                </c:pt>
                <c:pt idx="353">
                  <c:v>383.65035059947775</c:v>
                </c:pt>
                <c:pt idx="354">
                  <c:v>378.01882286386348</c:v>
                </c:pt>
                <c:pt idx="355">
                  <c:v>372.46995209346898</c:v>
                </c:pt>
                <c:pt idx="356">
                  <c:v>367.00252529495867</c:v>
                </c:pt>
                <c:pt idx="357">
                  <c:v>361.61534726966283</c:v>
                </c:pt>
                <c:pt idx="358">
                  <c:v>356.30724035270532</c:v>
                </c:pt>
                <c:pt idx="359">
                  <c:v>351.07704415595038</c:v>
                </c:pt>
                <c:pt idx="360">
                  <c:v>345.92361531471329</c:v>
                </c:pt>
                <c:pt idx="361">
                  <c:v>340.84582723817937</c:v>
                </c:pt>
                <c:pt idx="362">
                  <c:v>335.84256986347759</c:v>
                </c:pt>
                <c:pt idx="363">
                  <c:v>330.9127494133549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FC-4680-AA1A-0AE436EDBE44}"/>
            </c:ext>
          </c:extLst>
        </c:ser>
        <c:ser>
          <c:idx val="2"/>
          <c:order val="2"/>
          <c:tx>
            <c:strRef>
              <c:f>Model!$I$4</c:f>
              <c:strCache>
                <c:ptCount val="1"/>
                <c:pt idx="0">
                  <c:v>V(t)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Model!$I$5:$I$368</c:f>
              <c:numCache>
                <c:formatCode>0.00</c:formatCode>
                <c:ptCount val="3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FC-4680-AA1A-0AE436EDBE44}"/>
            </c:ext>
          </c:extLst>
        </c:ser>
        <c:ser>
          <c:idx val="3"/>
          <c:order val="3"/>
          <c:tx>
            <c:strRef>
              <c:f>Model!$J$4</c:f>
              <c:strCache>
                <c:ptCount val="1"/>
                <c:pt idx="0">
                  <c:v>R(t)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Model!$J$5:$J$368</c:f>
              <c:numCache>
                <c:formatCode>0.00</c:formatCode>
                <c:ptCount val="364"/>
                <c:pt idx="0">
                  <c:v>28700</c:v>
                </c:pt>
                <c:pt idx="1">
                  <c:v>33956.95300993252</c:v>
                </c:pt>
                <c:pt idx="2">
                  <c:v>39137.9733127613</c:v>
                </c:pt>
                <c:pt idx="3">
                  <c:v>44244.139873861968</c:v>
                </c:pt>
                <c:pt idx="4">
                  <c:v>49276.516843512916</c:v>
                </c:pt>
                <c:pt idx="5">
                  <c:v>54236.153745270502</c:v>
                </c:pt>
                <c:pt idx="6">
                  <c:v>59124.085662395817</c:v>
                </c:pt>
                <c:pt idx="7">
                  <c:v>63941.333422339136</c:v>
                </c:pt>
                <c:pt idx="8">
                  <c:v>68688.90377928871</c:v>
                </c:pt>
                <c:pt idx="9">
                  <c:v>73367.789594791015</c:v>
                </c:pt>
                <c:pt idx="10">
                  <c:v>77978.970016450039</c:v>
                </c:pt>
                <c:pt idx="11">
                  <c:v>82523.410654713662</c:v>
                </c:pt>
                <c:pt idx="12">
                  <c:v>87002.063757755619</c:v>
                </c:pt>
                <c:pt idx="13">
                  <c:v>91415.868384461763</c:v>
                </c:pt>
                <c:pt idx="14">
                  <c:v>95765.750575530095</c:v>
                </c:pt>
                <c:pt idx="15">
                  <c:v>100052.62352269395</c:v>
                </c:pt>
                <c:pt idx="16">
                  <c:v>104277.3877360784</c:v>
                </c:pt>
                <c:pt idx="17">
                  <c:v>108440.93120970018</c:v>
                </c:pt>
                <c:pt idx="18">
                  <c:v>112544.12958512166</c:v>
                </c:pt>
                <c:pt idx="19">
                  <c:v>116587.84631326972</c:v>
                </c:pt>
                <c:pt idx="20">
                  <c:v>120572.93281443085</c:v>
                </c:pt>
                <c:pt idx="21">
                  <c:v>124500.22863643375</c:v>
                </c:pt>
                <c:pt idx="22">
                  <c:v>128370.56161103112</c:v>
                </c:pt>
                <c:pt idx="23">
                  <c:v>132184.74800849266</c:v>
                </c:pt>
                <c:pt idx="24">
                  <c:v>135943.5926904213</c:v>
                </c:pt>
                <c:pt idx="25">
                  <c:v>139647.88926080507</c:v>
                </c:pt>
                <c:pt idx="26">
                  <c:v>143298.42021531705</c:v>
                </c:pt>
                <c:pt idx="27">
                  <c:v>146895.95708887625</c:v>
                </c:pt>
                <c:pt idx="28">
                  <c:v>150441.26060148218</c:v>
                </c:pt>
                <c:pt idx="29">
                  <c:v>153935.08080233619</c:v>
                </c:pt>
                <c:pt idx="30">
                  <c:v>157378.15721226271</c:v>
                </c:pt>
                <c:pt idx="31">
                  <c:v>160771.21896444392</c:v>
                </c:pt>
                <c:pt idx="32">
                  <c:v>164114.98494348093</c:v>
                </c:pt>
                <c:pt idx="33">
                  <c:v>167410.16392279536</c:v>
                </c:pt>
                <c:pt idx="34">
                  <c:v>170657.45470038475</c:v>
                </c:pt>
                <c:pt idx="35">
                  <c:v>173857.54623294575</c:v>
                </c:pt>
                <c:pt idx="36">
                  <c:v>177011.11776837861</c:v>
                </c:pt>
                <c:pt idx="37">
                  <c:v>180118.83897668734</c:v>
                </c:pt>
                <c:pt idx="38">
                  <c:v>183181.37007928913</c:v>
                </c:pt>
                <c:pt idx="39">
                  <c:v>186199.36197674711</c:v>
                </c:pt>
                <c:pt idx="40">
                  <c:v>189173.45637494084</c:v>
                </c:pt>
                <c:pt idx="41">
                  <c:v>192104.2859096883</c:v>
                </c:pt>
                <c:pt idx="42">
                  <c:v>194992.47426983376</c:v>
                </c:pt>
                <c:pt idx="43">
                  <c:v>197838.63631881561</c:v>
                </c:pt>
                <c:pt idx="44">
                  <c:v>200643.37821472849</c:v>
                </c:pt>
                <c:pt idx="45">
                  <c:v>203407.29752889389</c:v>
                </c:pt>
                <c:pt idx="46">
                  <c:v>206130.98336295341</c:v>
                </c:pt>
                <c:pt idx="47">
                  <c:v>208815.01646449903</c:v>
                </c:pt>
                <c:pt idx="48">
                  <c:v>211459.96934125459</c:v>
                </c:pt>
                <c:pt idx="49">
                  <c:v>214066.40637382265</c:v>
                </c:pt>
                <c:pt idx="50">
                  <c:v>216634.88392701119</c:v>
                </c:pt>
                <c:pt idx="51">
                  <c:v>219165.95045975392</c:v>
                </c:pt>
                <c:pt idx="52">
                  <c:v>221660.14663363888</c:v>
                </c:pt>
                <c:pt idx="53">
                  <c:v>224118.00542005917</c:v>
                </c:pt>
                <c:pt idx="54">
                  <c:v>226540.05220599996</c:v>
                </c:pt>
                <c:pt idx="55">
                  <c:v>228926.80489847608</c:v>
                </c:pt>
                <c:pt idx="56">
                  <c:v>231278.7740276338</c:v>
                </c:pt>
                <c:pt idx="57">
                  <c:v>233596.46284853137</c:v>
                </c:pt>
                <c:pt idx="58">
                  <c:v>235880.3674416118</c:v>
                </c:pt>
                <c:pt idx="59">
                  <c:v>238130.97681188193</c:v>
                </c:pt>
                <c:pt idx="60">
                  <c:v>240348.77298681176</c:v>
                </c:pt>
                <c:pt idx="61">
                  <c:v>242534.23111296768</c:v>
                </c:pt>
                <c:pt idx="62">
                  <c:v>244687.81955139327</c:v>
                </c:pt>
                <c:pt idx="63">
                  <c:v>246809.99997175156</c:v>
                </c:pt>
                <c:pt idx="64">
                  <c:v>248901.22744524205</c:v>
                </c:pt>
                <c:pt idx="65">
                  <c:v>250961.95053630631</c:v>
                </c:pt>
                <c:pt idx="66">
                  <c:v>252992.61139313522</c:v>
                </c:pt>
                <c:pt idx="67">
                  <c:v>254993.64583699172</c:v>
                </c:pt>
                <c:pt idx="68">
                  <c:v>256965.48345036193</c:v>
                </c:pt>
                <c:pt idx="69">
                  <c:v>258908.54766394795</c:v>
                </c:pt>
                <c:pt idx="70">
                  <c:v>260823.2558425157</c:v>
                </c:pt>
                <c:pt idx="71">
                  <c:v>262710.01936961064</c:v>
                </c:pt>
                <c:pt idx="72">
                  <c:v>264569.2437311543</c:v>
                </c:pt>
                <c:pt idx="73">
                  <c:v>266401.32859793457</c:v>
                </c:pt>
                <c:pt idx="74">
                  <c:v>268206.66790700267</c:v>
                </c:pt>
                <c:pt idx="75">
                  <c:v>269985.64994198928</c:v>
                </c:pt>
                <c:pt idx="76">
                  <c:v>271738.65741235239</c:v>
                </c:pt>
                <c:pt idx="77">
                  <c:v>273466.0675315698</c:v>
                </c:pt>
                <c:pt idx="78">
                  <c:v>275168.25209428812</c:v>
                </c:pt>
                <c:pt idx="79">
                  <c:v>276845.5775524411</c:v>
                </c:pt>
                <c:pt idx="80">
                  <c:v>278498.40509034909</c:v>
                </c:pt>
                <c:pt idx="81">
                  <c:v>280127.09069881198</c:v>
                </c:pt>
                <c:pt idx="82">
                  <c:v>281731.98524820787</c:v>
                </c:pt>
                <c:pt idx="83">
                  <c:v>283313.43456060893</c:v>
                </c:pt>
                <c:pt idx="84">
                  <c:v>284871.7794809264</c:v>
                </c:pt>
                <c:pt idx="85">
                  <c:v>286407.35594709695</c:v>
                </c:pt>
                <c:pt idx="86">
                  <c:v>287920.4950593214</c:v>
                </c:pt>
                <c:pt idx="87">
                  <c:v>289411.52314836765</c:v>
                </c:pt>
                <c:pt idx="88">
                  <c:v>290880.76184294914</c:v>
                </c:pt>
                <c:pt idx="89">
                  <c:v>292328.52813619026</c:v>
                </c:pt>
                <c:pt idx="90">
                  <c:v>293755.13445118989</c:v>
                </c:pt>
                <c:pt idx="91">
                  <c:v>295160.88870569435</c:v>
                </c:pt>
                <c:pt idx="92">
                  <c:v>296546.09437589027</c:v>
                </c:pt>
                <c:pt idx="93">
                  <c:v>297911.05055932887</c:v>
                </c:pt>
                <c:pt idx="94">
                  <c:v>299256.05203699227</c:v>
                </c:pt>
                <c:pt idx="95">
                  <c:v>300581.38933451247</c:v>
                </c:pt>
                <c:pt idx="96">
                  <c:v>301887.34878255351</c:v>
                </c:pt>
                <c:pt idx="97">
                  <c:v>303174.2125763676</c:v>
                </c:pt>
                <c:pt idx="98">
                  <c:v>304442.25883453549</c:v>
                </c:pt>
                <c:pt idx="99">
                  <c:v>305691.7616569011</c:v>
                </c:pt>
                <c:pt idx="100">
                  <c:v>306922.99118171114</c:v>
                </c:pt>
                <c:pt idx="101">
                  <c:v>308136.21364196937</c:v>
                </c:pt>
                <c:pt idx="102">
                  <c:v>309331.69142101565</c:v>
                </c:pt>
                <c:pt idx="103">
                  <c:v>310509.68310733966</c:v>
                </c:pt>
                <c:pt idx="104">
                  <c:v>311670.44354863901</c:v>
                </c:pt>
                <c:pt idx="105">
                  <c:v>312814.22390513151</c:v>
                </c:pt>
                <c:pt idx="106">
                  <c:v>313941.2717021312</c:v>
                </c:pt>
                <c:pt idx="107">
                  <c:v>315051.83088189748</c:v>
                </c:pt>
                <c:pt idx="108">
                  <c:v>316146.14185476664</c:v>
                </c:pt>
                <c:pt idx="109">
                  <c:v>317224.44154957554</c:v>
                </c:pt>
                <c:pt idx="110">
                  <c:v>318286.963463386</c:v>
                </c:pt>
                <c:pt idx="111">
                  <c:v>319333.93771051936</c:v>
                </c:pt>
                <c:pt idx="112">
                  <c:v>320365.5910709101</c:v>
                </c:pt>
                <c:pt idx="113">
                  <c:v>321382.1470377873</c:v>
                </c:pt>
                <c:pt idx="114">
                  <c:v>322383.82586469303</c:v>
                </c:pt>
                <c:pt idx="115">
                  <c:v>323370.84461184574</c:v>
                </c:pt>
                <c:pt idx="116">
                  <c:v>324343.41719185788</c:v>
                </c:pt>
                <c:pt idx="117">
                  <c:v>325301.75441481598</c:v>
                </c:pt>
                <c:pt idx="118">
                  <c:v>326246.0640327314</c:v>
                </c:pt>
                <c:pt idx="119">
                  <c:v>327176.55078337045</c:v>
                </c:pt>
                <c:pt idx="120">
                  <c:v>328093.4164334716</c:v>
                </c:pt>
                <c:pt idx="121">
                  <c:v>328996.85982135817</c:v>
                </c:pt>
                <c:pt idx="122">
                  <c:v>329887.07689895475</c:v>
                </c:pt>
                <c:pt idx="123">
                  <c:v>330764.26077321457</c:v>
                </c:pt>
                <c:pt idx="124">
                  <c:v>331628.60174696648</c:v>
                </c:pt>
                <c:pt idx="125">
                  <c:v>332480.2873591886</c:v>
                </c:pt>
                <c:pt idx="126">
                  <c:v>333319.50242471666</c:v>
                </c:pt>
                <c:pt idx="127">
                  <c:v>334146.42907339439</c:v>
                </c:pt>
                <c:pt idx="128">
                  <c:v>334961.24678867374</c:v>
                </c:pt>
                <c:pt idx="129">
                  <c:v>335764.13244567177</c:v>
                </c:pt>
                <c:pt idx="130">
                  <c:v>336555.26034869213</c:v>
                </c:pt>
                <c:pt idx="131">
                  <c:v>337334.80226821761</c:v>
                </c:pt>
                <c:pt idx="132">
                  <c:v>338102.92747738183</c:v>
                </c:pt>
                <c:pt idx="133">
                  <c:v>338859.80278792605</c:v>
                </c:pt>
                <c:pt idx="134">
                  <c:v>339605.5925856487</c:v>
                </c:pt>
                <c:pt idx="135">
                  <c:v>340340.45886535454</c:v>
                </c:pt>
                <c:pt idx="136">
                  <c:v>341064.56126530963</c:v>
                </c:pt>
                <c:pt idx="137">
                  <c:v>341778.05710120959</c:v>
                </c:pt>
                <c:pt idx="138">
                  <c:v>342481.10139966704</c:v>
                </c:pt>
                <c:pt idx="139">
                  <c:v>343173.84693122515</c:v>
                </c:pt>
                <c:pt idx="140">
                  <c:v>343856.44424290385</c:v>
                </c:pt>
                <c:pt idx="141">
                  <c:v>344529.04169028462</c:v>
                </c:pt>
                <c:pt idx="142">
                  <c:v>345191.78546914062</c:v>
                </c:pt>
                <c:pt idx="143">
                  <c:v>345844.81964661804</c:v>
                </c:pt>
                <c:pt idx="144">
                  <c:v>346488.28619197494</c:v>
                </c:pt>
                <c:pt idx="145">
                  <c:v>347122.32500688365</c:v>
                </c:pt>
                <c:pt idx="146">
                  <c:v>347747.07395530271</c:v>
                </c:pt>
                <c:pt idx="147">
                  <c:v>348362.66889292415</c:v>
                </c:pt>
                <c:pt idx="148">
                  <c:v>348969.24369620212</c:v>
                </c:pt>
                <c:pt idx="149">
                  <c:v>349566.93029096833</c:v>
                </c:pt>
                <c:pt idx="150">
                  <c:v>350155.85868064046</c:v>
                </c:pt>
                <c:pt idx="151">
                  <c:v>350736.15697402862</c:v>
                </c:pt>
                <c:pt idx="152">
                  <c:v>351307.95141274569</c:v>
                </c:pt>
                <c:pt idx="153">
                  <c:v>351871.36639822705</c:v>
                </c:pt>
                <c:pt idx="154">
                  <c:v>352426.52451836498</c:v>
                </c:pt>
                <c:pt idx="155">
                  <c:v>352973.54657376296</c:v>
                </c:pt>
                <c:pt idx="156">
                  <c:v>353512.55160361534</c:v>
                </c:pt>
                <c:pt idx="157">
                  <c:v>354043.65691121767</c:v>
                </c:pt>
                <c:pt idx="158">
                  <c:v>354566.97808911221</c:v>
                </c:pt>
                <c:pt idx="159">
                  <c:v>355082.62904387445</c:v>
                </c:pt>
                <c:pt idx="160">
                  <c:v>355590.72202054522</c:v>
                </c:pt>
                <c:pt idx="161">
                  <c:v>356091.36762671306</c:v>
                </c:pt>
                <c:pt idx="162">
                  <c:v>356584.67485625256</c:v>
                </c:pt>
                <c:pt idx="163">
                  <c:v>357070.7511127225</c:v>
                </c:pt>
                <c:pt idx="164">
                  <c:v>357549.70223242906</c:v>
                </c:pt>
                <c:pt idx="165">
                  <c:v>358021.63250715879</c:v>
                </c:pt>
                <c:pt idx="166">
                  <c:v>358486.64470658568</c:v>
                </c:pt>
                <c:pt idx="167">
                  <c:v>358944.84010035719</c:v>
                </c:pt>
                <c:pt idx="168">
                  <c:v>359396.3184798634</c:v>
                </c:pt>
                <c:pt idx="169">
                  <c:v>359841.17817969411</c:v>
                </c:pt>
                <c:pt idx="170">
                  <c:v>360279.51609878772</c:v>
                </c:pt>
                <c:pt idx="171">
                  <c:v>360711.42772127676</c:v>
                </c:pt>
                <c:pt idx="172">
                  <c:v>361137.00713703415</c:v>
                </c:pt>
                <c:pt idx="173">
                  <c:v>361556.34706192405</c:v>
                </c:pt>
                <c:pt idx="174">
                  <c:v>361969.538857762</c:v>
                </c:pt>
                <c:pt idx="175">
                  <c:v>362376.67255198798</c:v>
                </c:pt>
                <c:pt idx="176">
                  <c:v>362777.83685705671</c:v>
                </c:pt>
                <c:pt idx="177">
                  <c:v>363173.11918954895</c:v>
                </c:pt>
                <c:pt idx="178">
                  <c:v>363562.60568900808</c:v>
                </c:pt>
                <c:pt idx="179">
                  <c:v>363946.38123650535</c:v>
                </c:pt>
                <c:pt idx="180">
                  <c:v>364324.52947293792</c:v>
                </c:pt>
                <c:pt idx="181">
                  <c:v>364697.13281706354</c:v>
                </c:pt>
                <c:pt idx="182">
                  <c:v>365064.27248327527</c:v>
                </c:pt>
                <c:pt idx="183">
                  <c:v>365426.02849912032</c:v>
                </c:pt>
                <c:pt idx="184">
                  <c:v>365782.47972256615</c:v>
                </c:pt>
                <c:pt idx="185">
                  <c:v>366133.70385901793</c:v>
                </c:pt>
                <c:pt idx="186">
                  <c:v>366479.77747809031</c:v>
                </c:pt>
                <c:pt idx="187">
                  <c:v>366820.77603013761</c:v>
                </c:pt>
                <c:pt idx="188">
                  <c:v>367156.77386254526</c:v>
                </c:pt>
                <c:pt idx="189">
                  <c:v>367487.84423578612</c:v>
                </c:pt>
                <c:pt idx="190">
                  <c:v>367814.05933924526</c:v>
                </c:pt>
                <c:pt idx="191">
                  <c:v>368135.49030681606</c:v>
                </c:pt>
                <c:pt idx="192">
                  <c:v>368452.20723227109</c:v>
                </c:pt>
                <c:pt idx="193">
                  <c:v>368764.27918441093</c:v>
                </c:pt>
                <c:pt idx="194">
                  <c:v>369071.77422199427</c:v>
                </c:pt>
                <c:pt idx="195">
                  <c:v>369374.75940845191</c:v>
                </c:pt>
                <c:pt idx="196">
                  <c:v>369673.30082638835</c:v>
                </c:pt>
                <c:pt idx="197">
                  <c:v>369967.46359187359</c:v>
                </c:pt>
                <c:pt idx="198">
                  <c:v>370257.3118685282</c:v>
                </c:pt>
                <c:pt idx="199">
                  <c:v>370542.90888140467</c:v>
                </c:pt>
                <c:pt idx="200">
                  <c:v>370824.31693066779</c:v>
                </c:pt>
                <c:pt idx="201">
                  <c:v>371101.59740507731</c:v>
                </c:pt>
                <c:pt idx="202">
                  <c:v>371374.8107952752</c:v>
                </c:pt>
                <c:pt idx="203">
                  <c:v>371644.01670688065</c:v>
                </c:pt>
                <c:pt idx="204">
                  <c:v>371909.27387339534</c:v>
                </c:pt>
                <c:pt idx="205">
                  <c:v>372170.64016892185</c:v>
                </c:pt>
                <c:pt idx="206">
                  <c:v>372428.17262069788</c:v>
                </c:pt>
                <c:pt idx="207">
                  <c:v>372681.92742144869</c:v>
                </c:pt>
                <c:pt idx="208">
                  <c:v>372931.95994156069</c:v>
                </c:pt>
                <c:pt idx="209">
                  <c:v>373178.32474107842</c:v>
                </c:pt>
                <c:pt idx="210">
                  <c:v>373421.07558152766</c:v>
                </c:pt>
                <c:pt idx="211">
                  <c:v>373660.2654375672</c:v>
                </c:pt>
                <c:pt idx="212">
                  <c:v>373895.94650847133</c:v>
                </c:pt>
                <c:pt idx="213">
                  <c:v>374128.17022944608</c:v>
                </c:pt>
                <c:pt idx="214">
                  <c:v>374356.98728278105</c:v>
                </c:pt>
                <c:pt idx="215">
                  <c:v>374582.4476088396</c:v>
                </c:pt>
                <c:pt idx="216">
                  <c:v>374804.6004168893</c:v>
                </c:pt>
                <c:pt idx="217">
                  <c:v>375023.49419577542</c:v>
                </c:pt>
                <c:pt idx="218">
                  <c:v>375239.1767244392</c:v>
                </c:pt>
                <c:pt idx="219">
                  <c:v>375451.69508228358</c:v>
                </c:pt>
                <c:pt idx="220">
                  <c:v>375661.09565938835</c:v>
                </c:pt>
                <c:pt idx="221">
                  <c:v>375867.4241665767</c:v>
                </c:pt>
                <c:pt idx="222">
                  <c:v>376070.72564533592</c:v>
                </c:pt>
                <c:pt idx="223">
                  <c:v>376271.04447759362</c:v>
                </c:pt>
                <c:pt idx="224">
                  <c:v>376468.42439535202</c:v>
                </c:pt>
                <c:pt idx="225">
                  <c:v>376662.90849018208</c:v>
                </c:pt>
                <c:pt idx="226">
                  <c:v>376854.5392225798</c:v>
                </c:pt>
                <c:pt idx="227">
                  <c:v>377043.35843118647</c:v>
                </c:pt>
                <c:pt idx="228">
                  <c:v>377229.40734187461</c:v>
                </c:pt>
                <c:pt idx="229">
                  <c:v>377412.72657670209</c:v>
                </c:pt>
                <c:pt idx="230">
                  <c:v>377593.35616273573</c:v>
                </c:pt>
                <c:pt idx="231">
                  <c:v>377771.33554074675</c:v>
                </c:pt>
                <c:pt idx="232">
                  <c:v>377946.70357377973</c:v>
                </c:pt>
                <c:pt idx="233">
                  <c:v>378119.49855559651</c:v>
                </c:pt>
                <c:pt idx="234">
                  <c:v>378289.75821899786</c:v>
                </c:pt>
                <c:pt idx="235">
                  <c:v>378457.51974402327</c:v>
                </c:pt>
                <c:pt idx="236">
                  <c:v>378622.81976603204</c:v>
                </c:pt>
                <c:pt idx="237">
                  <c:v>378785.69438366633</c:v>
                </c:pt>
                <c:pt idx="238">
                  <c:v>378946.17916669842</c:v>
                </c:pt>
                <c:pt idx="239">
                  <c:v>379104.3091637636</c:v>
                </c:pt>
                <c:pt idx="240">
                  <c:v>379260.11890998058</c:v>
                </c:pt>
                <c:pt idx="241">
                  <c:v>379413.64243446075</c:v>
                </c:pt>
                <c:pt idx="242">
                  <c:v>379564.91326770821</c:v>
                </c:pt>
                <c:pt idx="243">
                  <c:v>379713.96444891184</c:v>
                </c:pt>
                <c:pt idx="244">
                  <c:v>379860.82853313116</c:v>
                </c:pt>
                <c:pt idx="245">
                  <c:v>380005.53759837762</c:v>
                </c:pt>
                <c:pt idx="246">
                  <c:v>380148.1232525924</c:v>
                </c:pt>
                <c:pt idx="247">
                  <c:v>380288.6166405229</c:v>
                </c:pt>
                <c:pt idx="248">
                  <c:v>380427.04845049861</c:v>
                </c:pt>
                <c:pt idx="249">
                  <c:v>380563.44892110844</c:v>
                </c:pt>
                <c:pt idx="250">
                  <c:v>380697.84784778056</c:v>
                </c:pt>
                <c:pt idx="251">
                  <c:v>380830.27458926645</c:v>
                </c:pt>
                <c:pt idx="252">
                  <c:v>380960.75807403016</c:v>
                </c:pt>
                <c:pt idx="253">
                  <c:v>381089.32680654468</c:v>
                </c:pt>
                <c:pt idx="254">
                  <c:v>381216.0088734962</c:v>
                </c:pt>
                <c:pt idx="255">
                  <c:v>381340.83194989816</c:v>
                </c:pt>
                <c:pt idx="256">
                  <c:v>381463.82330511574</c:v>
                </c:pt>
                <c:pt idx="257">
                  <c:v>381585.00980880274</c:v>
                </c:pt>
                <c:pt idx="258">
                  <c:v>381704.41793675185</c:v>
                </c:pt>
                <c:pt idx="259">
                  <c:v>381822.07377665921</c:v>
                </c:pt>
                <c:pt idx="260">
                  <c:v>381938.00303380535</c:v>
                </c:pt>
                <c:pt idx="261">
                  <c:v>382052.23103665275</c:v>
                </c:pt>
                <c:pt idx="262">
                  <c:v>382164.782742362</c:v>
                </c:pt>
                <c:pt idx="263">
                  <c:v>382275.68274222728</c:v>
                </c:pt>
                <c:pt idx="264">
                  <c:v>382384.95526703261</c:v>
                </c:pt>
                <c:pt idx="265">
                  <c:v>382492.62419232982</c:v>
                </c:pt>
                <c:pt idx="266">
                  <c:v>382598.71304363944</c:v>
                </c:pt>
                <c:pt idx="267">
                  <c:v>382703.24500157562</c:v>
                </c:pt>
                <c:pt idx="268">
                  <c:v>382806.24290689646</c:v>
                </c:pt>
                <c:pt idx="269">
                  <c:v>382907.72926548013</c:v>
                </c:pt>
                <c:pt idx="270">
                  <c:v>383007.72625322879</c:v>
                </c:pt>
                <c:pt idx="271">
                  <c:v>383106.2557209006</c:v>
                </c:pt>
                <c:pt idx="272">
                  <c:v>383203.33919887111</c:v>
                </c:pt>
                <c:pt idx="273">
                  <c:v>383298.99790182529</c:v>
                </c:pt>
                <c:pt idx="274">
                  <c:v>383393.25273338088</c:v>
                </c:pt>
                <c:pt idx="275">
                  <c:v>383486.12429064425</c:v>
                </c:pt>
                <c:pt idx="276">
                  <c:v>383577.63286869955</c:v>
                </c:pt>
                <c:pt idx="277">
                  <c:v>383667.79846503254</c:v>
                </c:pt>
                <c:pt idx="278">
                  <c:v>383756.64078388939</c:v>
                </c:pt>
                <c:pt idx="279">
                  <c:v>383844.17924057215</c:v>
                </c:pt>
                <c:pt idx="280">
                  <c:v>383930.43296567124</c:v>
                </c:pt>
                <c:pt idx="281">
                  <c:v>384015.42080923606</c:v>
                </c:pt>
                <c:pt idx="282">
                  <c:v>384099.16134488472</c:v>
                </c:pt>
                <c:pt idx="283">
                  <c:v>384181.67287385359</c:v>
                </c:pt>
                <c:pt idx="284">
                  <c:v>384262.97342898784</c:v>
                </c:pt>
                <c:pt idx="285">
                  <c:v>384343.08077867335</c:v>
                </c:pt>
                <c:pt idx="286">
                  <c:v>384422.01243071147</c:v>
                </c:pt>
                <c:pt idx="287">
                  <c:v>384499.78563613683</c:v>
                </c:pt>
                <c:pt idx="288">
                  <c:v>384576.41739297938</c:v>
                </c:pt>
                <c:pt idx="289">
                  <c:v>384651.92444997159</c:v>
                </c:pt>
                <c:pt idx="290">
                  <c:v>384726.32331020123</c:v>
                </c:pt>
                <c:pt idx="291">
                  <c:v>384799.63023471087</c:v>
                </c:pt>
                <c:pt idx="292">
                  <c:v>384871.86124604463</c:v>
                </c:pt>
                <c:pt idx="293">
                  <c:v>384943.03213174304</c:v>
                </c:pt>
                <c:pt idx="294">
                  <c:v>385013.15844778699</c:v>
                </c:pt>
                <c:pt idx="295">
                  <c:v>385082.255521991</c:v>
                </c:pt>
                <c:pt idx="296">
                  <c:v>385150.33845734695</c:v>
                </c:pt>
                <c:pt idx="297">
                  <c:v>385217.42213531915</c:v>
                </c:pt>
                <c:pt idx="298">
                  <c:v>385283.52121909073</c:v>
                </c:pt>
                <c:pt idx="299">
                  <c:v>385348.65015676297</c:v>
                </c:pt>
                <c:pt idx="300">
                  <c:v>385412.82318450743</c:v>
                </c:pt>
                <c:pt idx="301">
                  <c:v>385476.05432967236</c:v>
                </c:pt>
                <c:pt idx="302">
                  <c:v>385538.35741384327</c:v>
                </c:pt>
                <c:pt idx="303">
                  <c:v>385599.74605585902</c:v>
                </c:pt>
                <c:pt idx="304">
                  <c:v>385660.23367478355</c:v>
                </c:pt>
                <c:pt idx="305">
                  <c:v>385719.83349283418</c:v>
                </c:pt>
                <c:pt idx="306">
                  <c:v>385778.55853826716</c:v>
                </c:pt>
                <c:pt idx="307">
                  <c:v>385836.4216482208</c:v>
                </c:pt>
                <c:pt idx="308">
                  <c:v>385893.43547151715</c:v>
                </c:pt>
                <c:pt idx="309">
                  <c:v>385949.61247142253</c:v>
                </c:pt>
                <c:pt idx="310">
                  <c:v>386004.96492836782</c:v>
                </c:pt>
                <c:pt idx="311">
                  <c:v>386059.50494262861</c:v>
                </c:pt>
                <c:pt idx="312">
                  <c:v>386113.24443696655</c:v>
                </c:pt>
                <c:pt idx="313">
                  <c:v>386166.19515923166</c:v>
                </c:pt>
                <c:pt idx="314">
                  <c:v>386218.36868492683</c:v>
                </c:pt>
                <c:pt idx="315">
                  <c:v>386269.77641973435</c:v>
                </c:pt>
                <c:pt idx="316">
                  <c:v>386320.42960200604</c:v>
                </c:pt>
                <c:pt idx="317">
                  <c:v>386370.33930521639</c:v>
                </c:pt>
                <c:pt idx="318">
                  <c:v>386419.51644037996</c:v>
                </c:pt>
                <c:pt idx="319">
                  <c:v>386467.97175843362</c:v>
                </c:pt>
                <c:pt idx="320">
                  <c:v>386515.71585258335</c:v>
                </c:pt>
                <c:pt idx="321">
                  <c:v>386562.75916061737</c:v>
                </c:pt>
                <c:pt idx="322">
                  <c:v>386609.11196718476</c:v>
                </c:pt>
                <c:pt idx="323">
                  <c:v>386654.78440604103</c:v>
                </c:pt>
                <c:pt idx="324">
                  <c:v>386699.78646226088</c:v>
                </c:pt>
                <c:pt idx="325">
                  <c:v>386744.12797441822</c:v>
                </c:pt>
                <c:pt idx="326">
                  <c:v>386787.81863673456</c:v>
                </c:pt>
                <c:pt idx="327">
                  <c:v>386830.86800119583</c:v>
                </c:pt>
                <c:pt idx="328">
                  <c:v>386873.2854796382</c:v>
                </c:pt>
                <c:pt idx="329">
                  <c:v>386915.08034580323</c:v>
                </c:pt>
                <c:pt idx="330">
                  <c:v>386956.26173736312</c:v>
                </c:pt>
                <c:pt idx="331">
                  <c:v>386996.83865791606</c:v>
                </c:pt>
                <c:pt idx="332">
                  <c:v>387036.81997895264</c:v>
                </c:pt>
                <c:pt idx="333">
                  <c:v>387076.2144417931</c:v>
                </c:pt>
                <c:pt idx="334">
                  <c:v>387115.03065949655</c:v>
                </c:pt>
                <c:pt idx="335">
                  <c:v>387153.27711874188</c:v>
                </c:pt>
                <c:pt idx="336">
                  <c:v>387190.96218168142</c:v>
                </c:pt>
                <c:pt idx="337">
                  <c:v>387228.09408776724</c:v>
                </c:pt>
                <c:pt idx="338">
                  <c:v>387264.68095555063</c:v>
                </c:pt>
                <c:pt idx="339">
                  <c:v>387300.73078445555</c:v>
                </c:pt>
                <c:pt idx="340">
                  <c:v>387336.25145652564</c:v>
                </c:pt>
                <c:pt idx="341">
                  <c:v>387371.25073814607</c:v>
                </c:pt>
                <c:pt idx="342">
                  <c:v>387405.73628173972</c:v>
                </c:pt>
                <c:pt idx="343">
                  <c:v>387439.71562743897</c:v>
                </c:pt>
                <c:pt idx="344">
                  <c:v>387473.19620473258</c:v>
                </c:pt>
                <c:pt idx="345">
                  <c:v>387506.18533408857</c:v>
                </c:pt>
                <c:pt idx="346">
                  <c:v>387538.69022855355</c:v>
                </c:pt>
                <c:pt idx="347">
                  <c:v>387570.71799532819</c:v>
                </c:pt>
                <c:pt idx="348">
                  <c:v>387602.27563731989</c:v>
                </c:pt>
                <c:pt idx="349">
                  <c:v>387633.37005467271</c:v>
                </c:pt>
                <c:pt idx="350">
                  <c:v>387664.00804627466</c:v>
                </c:pt>
                <c:pt idx="351">
                  <c:v>387694.19631124305</c:v>
                </c:pt>
                <c:pt idx="352">
                  <c:v>387723.94145038805</c:v>
                </c:pt>
                <c:pt idx="353">
                  <c:v>387753.24996765482</c:v>
                </c:pt>
                <c:pt idx="354">
                  <c:v>387782.12827154441</c:v>
                </c:pt>
                <c:pt idx="355">
                  <c:v>387810.58267651394</c:v>
                </c:pt>
                <c:pt idx="356">
                  <c:v>387838.61940435605</c:v>
                </c:pt>
                <c:pt idx="357">
                  <c:v>387866.24458555854</c:v>
                </c:pt>
                <c:pt idx="358">
                  <c:v>387893.46426064364</c:v>
                </c:pt>
                <c:pt idx="359">
                  <c:v>387920.28438148776</c:v>
                </c:pt>
                <c:pt idx="360">
                  <c:v>387946.71081262216</c:v>
                </c:pt>
                <c:pt idx="361">
                  <c:v>387972.74933251413</c:v>
                </c:pt>
                <c:pt idx="362">
                  <c:v>387998.40563482977</c:v>
                </c:pt>
                <c:pt idx="363">
                  <c:v>388023.685329678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5FC-4680-AA1A-0AE436EDBE44}"/>
            </c:ext>
          </c:extLst>
        </c:ser>
        <c:ser>
          <c:idx val="4"/>
          <c:order val="4"/>
          <c:tx>
            <c:strRef>
              <c:f>Model!$K$4</c:f>
              <c:strCache>
                <c:ptCount val="1"/>
                <c:pt idx="0">
                  <c:v>D(t)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Model!$K$5:$K$368</c:f>
              <c:numCache>
                <c:formatCode>0.00</c:formatCode>
                <c:ptCount val="364"/>
                <c:pt idx="0">
                  <c:v>1584</c:v>
                </c:pt>
                <c:pt idx="1">
                  <c:v>1819.947805832551</c:v>
                </c:pt>
                <c:pt idx="2">
                  <c:v>2052.4875242048943</c:v>
                </c:pt>
                <c:pt idx="3">
                  <c:v>2281.667582316677</c:v>
                </c:pt>
                <c:pt idx="4">
                  <c:v>2507.5357424215822</c:v>
                </c:pt>
                <c:pt idx="5">
                  <c:v>2730.139110282174</c:v>
                </c:pt>
                <c:pt idx="6">
                  <c:v>2949.5241435372868</c:v>
                </c:pt>
                <c:pt idx="7">
                  <c:v>3165.7366599822431</c:v>
                </c:pt>
                <c:pt idx="8">
                  <c:v>3378.8218457621883</c:v>
                </c:pt>
                <c:pt idx="9">
                  <c:v>3588.8242634788699</c:v>
                </c:pt>
                <c:pt idx="10">
                  <c:v>3795.7878602111964</c:v>
                </c:pt>
                <c:pt idx="11">
                  <c:v>3999.7559754499407</c:v>
                </c:pt>
                <c:pt idx="12">
                  <c:v>4200.7713489469652</c:v>
                </c:pt>
                <c:pt idx="13">
                  <c:v>4398.8761284793673</c:v>
                </c:pt>
                <c:pt idx="14">
                  <c:v>4594.1118775289551</c:v>
                </c:pt>
                <c:pt idx="15">
                  <c:v>4786.5195828774977</c:v>
                </c:pt>
                <c:pt idx="16">
                  <c:v>4976.1396621181793</c:v>
                </c:pt>
                <c:pt idx="17">
                  <c:v>5163.0119710837307</c:v>
                </c:pt>
                <c:pt idx="18">
                  <c:v>5347.1758111917115</c:v>
                </c:pt>
                <c:pt idx="19">
                  <c:v>5528.669936707428</c:v>
                </c:pt>
                <c:pt idx="20">
                  <c:v>5707.5325619249888</c:v>
                </c:pt>
                <c:pt idx="21">
                  <c:v>5883.8013682670153</c:v>
                </c:pt>
                <c:pt idx="22">
                  <c:v>6057.5135113035276</c:v>
                </c:pt>
                <c:pt idx="23">
                  <c:v>6228.7056276905378</c:v>
                </c:pt>
                <c:pt idx="24">
                  <c:v>6397.4138420289046</c:v>
                </c:pt>
                <c:pt idx="25">
                  <c:v>6563.6737736439891</c:v>
                </c:pt>
                <c:pt idx="26">
                  <c:v>6727.5205432866887</c:v>
                </c:pt>
                <c:pt idx="27">
                  <c:v>6888.9887797564088</c:v>
                </c:pt>
                <c:pt idx="28">
                  <c:v>7048.1126264465556</c:v>
                </c:pt>
                <c:pt idx="29">
                  <c:v>7204.9257478131331</c:v>
                </c:pt>
                <c:pt idx="30">
                  <c:v>7359.4613357670396</c:v>
                </c:pt>
                <c:pt idx="31">
                  <c:v>7511.7521159906555</c:v>
                </c:pt>
                <c:pt idx="32">
                  <c:v>7661.8303541793284</c:v>
                </c:pt>
                <c:pt idx="33">
                  <c:v>7809.7278622083695</c:v>
                </c:pt>
                <c:pt idx="34">
                  <c:v>7955.4760042261605</c:v>
                </c:pt>
                <c:pt idx="35">
                  <c:v>8099.1057026740036</c:v>
                </c:pt>
                <c:pt idx="36">
                  <c:v>8240.6474442333256</c:v>
                </c:pt>
                <c:pt idx="37">
                  <c:v>8380.1312857008652</c:v>
                </c:pt>
                <c:pt idx="38">
                  <c:v>8517.5868597924637</c:v>
                </c:pt>
                <c:pt idx="39">
                  <c:v>8653.0433808761027</c:v>
                </c:pt>
                <c:pt idx="40">
                  <c:v>8786.5296506348095</c:v>
                </c:pt>
                <c:pt idx="41">
                  <c:v>8918.0740636600603</c:v>
                </c:pt>
                <c:pt idx="42">
                  <c:v>9047.7046129763421</c:v>
                </c:pt>
                <c:pt idx="43">
                  <c:v>9175.448895497475</c:v>
                </c:pt>
                <c:pt idx="44">
                  <c:v>9301.3341174153647</c:v>
                </c:pt>
                <c:pt idx="45">
                  <c:v>9425.3870995218003</c:v>
                </c:pt>
                <c:pt idx="46">
                  <c:v>9547.6342824639578</c:v>
                </c:pt>
                <c:pt idx="47">
                  <c:v>9668.1017319342263</c:v>
                </c:pt>
                <c:pt idx="48">
                  <c:v>9786.8151437950219</c:v>
                </c:pt>
                <c:pt idx="49">
                  <c:v>9903.7998491391991</c:v>
                </c:pt>
                <c:pt idx="50">
                  <c:v>10019.080819286728</c:v>
                </c:pt>
                <c:pt idx="51">
                  <c:v>10132.68267071825</c:v>
                </c:pt>
                <c:pt idx="52">
                  <c:v>10244.629669946164</c:v>
                </c:pt>
                <c:pt idx="53">
                  <c:v>10354.945738323873</c:v>
                </c:pt>
                <c:pt idx="54">
                  <c:v>10463.654456793824</c:v>
                </c:pt>
                <c:pt idx="55">
                  <c:v>10570.779070574972</c:v>
                </c:pt>
                <c:pt idx="56">
                  <c:v>10676.342493790313</c:v>
                </c:pt>
                <c:pt idx="57">
                  <c:v>10780.36731403508</c:v>
                </c:pt>
                <c:pt idx="58">
                  <c:v>10882.875796886276</c:v>
                </c:pt>
                <c:pt idx="59">
                  <c:v>10983.889890354125</c:v>
                </c:pt>
                <c:pt idx="60">
                  <c:v>11083.431229276086</c:v>
                </c:pt>
                <c:pt idx="61">
                  <c:v>11181.521139654042</c:v>
                </c:pt>
                <c:pt idx="62">
                  <c:v>11278.180642935276</c:v>
                </c:pt>
                <c:pt idx="63">
                  <c:v>11373.43046023786</c:v>
                </c:pt>
                <c:pt idx="64">
                  <c:v>11467.291016521045</c:v>
                </c:pt>
                <c:pt idx="65">
                  <c:v>11559.782444701286</c:v>
                </c:pt>
                <c:pt idx="66">
                  <c:v>11650.924589714483</c:v>
                </c:pt>
                <c:pt idx="67">
                  <c:v>11740.737012525042</c:v>
                </c:pt>
                <c:pt idx="68">
                  <c:v>11829.23899408237</c:v>
                </c:pt>
                <c:pt idx="69">
                  <c:v>11916.449539225374</c:v>
                </c:pt>
                <c:pt idx="70">
                  <c:v>12002.387380535563</c:v>
                </c:pt>
                <c:pt idx="71">
                  <c:v>12087.070982139347</c:v>
                </c:pt>
                <c:pt idx="72">
                  <c:v>12170.518543460097</c:v>
                </c:pt>
                <c:pt idx="73">
                  <c:v>12252.748002920564</c:v>
                </c:pt>
                <c:pt idx="74">
                  <c:v>12333.77704159621</c:v>
                </c:pt>
                <c:pt idx="75">
                  <c:v>12413.623086820038</c:v>
                </c:pt>
                <c:pt idx="76">
                  <c:v>12492.30331573948</c:v>
                </c:pt>
                <c:pt idx="77">
                  <c:v>12569.834658825905</c:v>
                </c:pt>
                <c:pt idx="78">
                  <c:v>12646.233803337296</c:v>
                </c:pt>
                <c:pt idx="79">
                  <c:v>12721.517196734672</c:v>
                </c:pt>
                <c:pt idx="80">
                  <c:v>12795.701050052778</c:v>
                </c:pt>
                <c:pt idx="81">
                  <c:v>12868.801341225593</c:v>
                </c:pt>
                <c:pt idx="82">
                  <c:v>12940.833818367222</c:v>
                </c:pt>
                <c:pt idx="83">
                  <c:v>13011.814003008669</c:v>
                </c:pt>
                <c:pt idx="84">
                  <c:v>13081.757193291043</c:v>
                </c:pt>
                <c:pt idx="85">
                  <c:v>13150.678467115726</c:v>
                </c:pt>
                <c:pt idx="86">
                  <c:v>13218.592685252015</c:v>
                </c:pt>
                <c:pt idx="87">
                  <c:v>13285.514494402765</c:v>
                </c:pt>
                <c:pt idx="88">
                  <c:v>13351.458330228535</c:v>
                </c:pt>
                <c:pt idx="89">
                  <c:v>13416.438420330758</c:v>
                </c:pt>
                <c:pt idx="90">
                  <c:v>13480.468787194424</c:v>
                </c:pt>
                <c:pt idx="91">
                  <c:v>13543.563251090794</c:v>
                </c:pt>
                <c:pt idx="92">
                  <c:v>13605.735432940624</c:v>
                </c:pt>
                <c:pt idx="93">
                  <c:v>13666.998757138388</c:v>
                </c:pt>
                <c:pt idx="94">
                  <c:v>13727.366454338005</c:v>
                </c:pt>
                <c:pt idx="95">
                  <c:v>13786.851564200524</c:v>
                </c:pt>
                <c:pt idx="96">
                  <c:v>13845.466938104262</c:v>
                </c:pt>
                <c:pt idx="97">
                  <c:v>13903.22524181786</c:v>
                </c:pt>
                <c:pt idx="98">
                  <c:v>13960.138958136722</c:v>
                </c:pt>
                <c:pt idx="99">
                  <c:v>14016.220389483306</c:v>
                </c:pt>
                <c:pt idx="100">
                  <c:v>14071.481660471709</c:v>
                </c:pt>
                <c:pt idx="101">
                  <c:v>14125.934720437024</c:v>
                </c:pt>
                <c:pt idx="102">
                  <c:v>14179.59134592989</c:v>
                </c:pt>
                <c:pt idx="103">
                  <c:v>14232.463143176696</c:v>
                </c:pt>
                <c:pt idx="104">
                  <c:v>14284.56155050587</c:v>
                </c:pt>
                <c:pt idx="105">
                  <c:v>14335.897840740705</c:v>
                </c:pt>
                <c:pt idx="106">
                  <c:v>14386.483123559108</c:v>
                </c:pt>
                <c:pt idx="107">
                  <c:v>14436.32834782076</c:v>
                </c:pt>
                <c:pt idx="108">
                  <c:v>14485.444303862048</c:v>
                </c:pt>
                <c:pt idx="109">
                  <c:v>14533.841625759233</c:v>
                </c:pt>
                <c:pt idx="110">
                  <c:v>14581.530793560221</c:v>
                </c:pt>
                <c:pt idx="111">
                  <c:v>14628.522135485393</c:v>
                </c:pt>
                <c:pt idx="112">
                  <c:v>14674.825830097854</c:v>
                </c:pt>
                <c:pt idx="113">
                  <c:v>14720.451908443521</c:v>
                </c:pt>
                <c:pt idx="114">
                  <c:v>14765.410256161444</c:v>
                </c:pt>
                <c:pt idx="115">
                  <c:v>14809.710615564743</c:v>
                </c:pt>
                <c:pt idx="116">
                  <c:v>14853.362587692551</c:v>
                </c:pt>
                <c:pt idx="117">
                  <c:v>14896.375634333332</c:v>
                </c:pt>
                <c:pt idx="118">
                  <c:v>14938.759080019978</c:v>
                </c:pt>
                <c:pt idx="119">
                  <c:v>14980.522113997024</c:v>
                </c:pt>
                <c:pt idx="120">
                  <c:v>15021.673792160374</c:v>
                </c:pt>
                <c:pt idx="121">
                  <c:v>15062.223038969887</c:v>
                </c:pt>
                <c:pt idx="122">
                  <c:v>15102.17864933519</c:v>
                </c:pt>
                <c:pt idx="123">
                  <c:v>15141.549290475077</c:v>
                </c:pt>
                <c:pt idx="124">
                  <c:v>15180.34350375083</c:v>
                </c:pt>
                <c:pt idx="125">
                  <c:v>15218.569706473829</c:v>
                </c:pt>
                <c:pt idx="126">
                  <c:v>15256.236193687779</c:v>
                </c:pt>
                <c:pt idx="127">
                  <c:v>15293.3511399259</c:v>
                </c:pt>
                <c:pt idx="128">
                  <c:v>15329.922600943415</c:v>
                </c:pt>
                <c:pt idx="129">
                  <c:v>15365.958515425662</c:v>
                </c:pt>
                <c:pt idx="130">
                  <c:v>15401.466706672163</c:v>
                </c:pt>
                <c:pt idx="131">
                  <c:v>15436.454884256977</c:v>
                </c:pt>
                <c:pt idx="132">
                  <c:v>15470.930645665636</c:v>
                </c:pt>
                <c:pt idx="133">
                  <c:v>15504.901477909014</c:v>
                </c:pt>
                <c:pt idx="134">
                  <c:v>15538.374759114398</c:v>
                </c:pt>
                <c:pt idx="135">
                  <c:v>15571.357760094113</c:v>
                </c:pt>
                <c:pt idx="136">
                  <c:v>15603.857645891969</c:v>
                </c:pt>
                <c:pt idx="137">
                  <c:v>15635.881477307845</c:v>
                </c:pt>
                <c:pt idx="138">
                  <c:v>15667.43621240072</c:v>
                </c:pt>
                <c:pt idx="139">
                  <c:v>15698.528707970419</c:v>
                </c:pt>
                <c:pt idx="140">
                  <c:v>15729.165721018373</c:v>
                </c:pt>
                <c:pt idx="141">
                  <c:v>15759.353910187694</c:v>
                </c:pt>
                <c:pt idx="142">
                  <c:v>15789.099837182819</c:v>
                </c:pt>
                <c:pt idx="143">
                  <c:v>15818.409968169028</c:v>
                </c:pt>
                <c:pt idx="144">
                  <c:v>15847.290675152095</c:v>
                </c:pt>
                <c:pt idx="145">
                  <c:v>15875.748237338352</c:v>
                </c:pt>
                <c:pt idx="146">
                  <c:v>15903.788842475426</c:v>
                </c:pt>
                <c:pt idx="147">
                  <c:v>15931.418588173927</c:v>
                </c:pt>
                <c:pt idx="148">
                  <c:v>15958.643483210335</c:v>
                </c:pt>
                <c:pt idx="149">
                  <c:v>15985.469448811353</c:v>
                </c:pt>
                <c:pt idx="150">
                  <c:v>16011.902319919976</c:v>
                </c:pt>
                <c:pt idx="151">
                  <c:v>16037.947846443538</c:v>
                </c:pt>
                <c:pt idx="152">
                  <c:v>16063.61169448396</c:v>
                </c:pt>
                <c:pt idx="153">
                  <c:v>16088.899447550486</c:v>
                </c:pt>
                <c:pt idx="154">
                  <c:v>16113.816607755109</c:v>
                </c:pt>
                <c:pt idx="155">
                  <c:v>16138.368596990946</c:v>
                </c:pt>
                <c:pt idx="156">
                  <c:v>16162.560758093792</c:v>
                </c:pt>
                <c:pt idx="157">
                  <c:v>16186.398355987101</c:v>
                </c:pt>
                <c:pt idx="158">
                  <c:v>16209.886578810594</c:v>
                </c:pt>
                <c:pt idx="159">
                  <c:v>16233.030539032748</c:v>
                </c:pt>
                <c:pt idx="160">
                  <c:v>16255.835274547388</c:v>
                </c:pt>
                <c:pt idx="161">
                  <c:v>16278.305749754571</c:v>
                </c:pt>
                <c:pt idx="162">
                  <c:v>16300.446856626035</c:v>
                </c:pt>
                <c:pt idx="163">
                  <c:v>16322.26341575538</c:v>
                </c:pt>
                <c:pt idx="164">
                  <c:v>16343.760177393213</c:v>
                </c:pt>
                <c:pt idx="165">
                  <c:v>16364.941822467468</c:v>
                </c:pt>
                <c:pt idx="166">
                  <c:v>16385.812963589109</c:v>
                </c:pt>
                <c:pt idx="167">
                  <c:v>16406.378146043415</c:v>
                </c:pt>
                <c:pt idx="168">
                  <c:v>16426.641848767038</c:v>
                </c:pt>
                <c:pt idx="169">
                  <c:v>16446.60848531107</c:v>
                </c:pt>
                <c:pt idx="170">
                  <c:v>16466.282404790269</c:v>
                </c:pt>
                <c:pt idx="171">
                  <c:v>16485.667892818659</c:v>
                </c:pt>
                <c:pt idx="172">
                  <c:v>16504.769172431723</c:v>
                </c:pt>
                <c:pt idx="173">
                  <c:v>16523.590404995306</c:v>
                </c:pt>
                <c:pt idx="174">
                  <c:v>16542.135691101492</c:v>
                </c:pt>
                <c:pt idx="175">
                  <c:v>16560.409071451595</c:v>
                </c:pt>
                <c:pt idx="176">
                  <c:v>16578.414527726447</c:v>
                </c:pt>
                <c:pt idx="177">
                  <c:v>16596.15598344418</c:v>
                </c:pt>
                <c:pt idx="178">
                  <c:v>16613.637304805652</c:v>
                </c:pt>
                <c:pt idx="179">
                  <c:v>16630.862301527723</c:v>
                </c:pt>
                <c:pt idx="180">
                  <c:v>16647.834727664525</c:v>
                </c:pt>
                <c:pt idx="181">
                  <c:v>16664.558282416907</c:v>
                </c:pt>
                <c:pt idx="182">
                  <c:v>16681.036610930227</c:v>
                </c:pt>
                <c:pt idx="183">
                  <c:v>16697.273305080638</c:v>
                </c:pt>
                <c:pt idx="184">
                  <c:v>16713.271904250054</c:v>
                </c:pt>
                <c:pt idx="185">
                  <c:v>16729.035896089936</c:v>
                </c:pt>
                <c:pt idx="186">
                  <c:v>16744.568717274065</c:v>
                </c:pt>
                <c:pt idx="187">
                  <c:v>16759.873754240463</c:v>
                </c:pt>
                <c:pt idx="188">
                  <c:v>16774.9543439226</c:v>
                </c:pt>
                <c:pt idx="189">
                  <c:v>16789.813774470058</c:v>
                </c:pt>
                <c:pt idx="190">
                  <c:v>16804.455285958786</c:v>
                </c:pt>
                <c:pt idx="191">
                  <c:v>16818.882071091099</c:v>
                </c:pt>
                <c:pt idx="192">
                  <c:v>16833.097275885579</c:v>
                </c:pt>
                <c:pt idx="193">
                  <c:v>16847.104000356991</c:v>
                </c:pt>
                <c:pt idx="194">
                  <c:v>16860.90529918639</c:v>
                </c:pt>
                <c:pt idx="195">
                  <c:v>16874.504182381537</c:v>
                </c:pt>
                <c:pt idx="196">
                  <c:v>16887.903615927768</c:v>
                </c:pt>
                <c:pt idx="197">
                  <c:v>16901.106522429451</c:v>
                </c:pt>
                <c:pt idx="198">
                  <c:v>16914.115781742174</c:v>
                </c:pt>
                <c:pt idx="199">
                  <c:v>16926.934231595769</c:v>
                </c:pt>
                <c:pt idx="200">
                  <c:v>16939.564668208346</c:v>
                </c:pt>
                <c:pt idx="201">
                  <c:v>16952.009846891422</c:v>
                </c:pt>
                <c:pt idx="202">
                  <c:v>16964.272482646291</c:v>
                </c:pt>
                <c:pt idx="203">
                  <c:v>16976.355250751778</c:v>
                </c:pt>
                <c:pt idx="204">
                  <c:v>16988.260787343461</c:v>
                </c:pt>
                <c:pt idx="205">
                  <c:v>16999.991689984505</c:v>
                </c:pt>
                <c:pt idx="206">
                  <c:v>17011.550518228247</c:v>
                </c:pt>
                <c:pt idx="207">
                  <c:v>17022.939794172602</c:v>
                </c:pt>
                <c:pt idx="208">
                  <c:v>17034.162003006455</c:v>
                </c:pt>
                <c:pt idx="209">
                  <c:v>17045.219593548118</c:v>
                </c:pt>
                <c:pt idx="210">
                  <c:v>17056.114978775986</c:v>
                </c:pt>
                <c:pt idx="211">
                  <c:v>17066.850536351507</c:v>
                </c:pt>
                <c:pt idx="212">
                  <c:v>17077.428609134549</c:v>
                </c:pt>
                <c:pt idx="213">
                  <c:v>17087.851505691306</c:v>
                </c:pt>
                <c:pt idx="214">
                  <c:v>17098.121500794827</c:v>
                </c:pt>
                <c:pt idx="215">
                  <c:v>17108.240835918288</c:v>
                </c:pt>
                <c:pt idx="216">
                  <c:v>17118.211719721097</c:v>
                </c:pt>
                <c:pt idx="217">
                  <c:v>17128.036328527945</c:v>
                </c:pt>
                <c:pt idx="218">
                  <c:v>17137.716806800909</c:v>
                </c:pt>
                <c:pt idx="219">
                  <c:v>17147.255267604683</c:v>
                </c:pt>
                <c:pt idx="220">
                  <c:v>17156.653793065074</c:v>
                </c:pt>
                <c:pt idx="221">
                  <c:v>17165.914434820825</c:v>
                </c:pt>
                <c:pt idx="222">
                  <c:v>17175.03921446887</c:v>
                </c:pt>
                <c:pt idx="223">
                  <c:v>17184.030124003129</c:v>
                </c:pt>
                <c:pt idx="224">
                  <c:v>17192.889126246922</c:v>
                </c:pt>
                <c:pt idx="225">
                  <c:v>17201.618155279099</c:v>
                </c:pt>
                <c:pt idx="226">
                  <c:v>17210.219116853968</c:v>
                </c:pt>
                <c:pt idx="227">
                  <c:v>17218.693888815142</c:v>
                </c:pt>
                <c:pt idx="228">
                  <c:v>17227.04432150333</c:v>
                </c:pt>
                <c:pt idx="229">
                  <c:v>17235.272238158228</c:v>
                </c:pt>
                <c:pt idx="230">
                  <c:v>17243.379435314557</c:v>
                </c:pt>
                <c:pt idx="231">
                  <c:v>17251.367683192329</c:v>
                </c:pt>
                <c:pt idx="232">
                  <c:v>17259.238726081454</c:v>
                </c:pt>
                <c:pt idx="233">
                  <c:v>17266.994282720731</c:v>
                </c:pt>
                <c:pt idx="234">
                  <c:v>17274.636046671338</c:v>
                </c:pt>
                <c:pt idx="235">
                  <c:v>17282.165686684875</c:v>
                </c:pt>
                <c:pt idx="236">
                  <c:v>17289.58484706606</c:v>
                </c:pt>
                <c:pt idx="237">
                  <c:v>17296.89514803014</c:v>
                </c:pt>
                <c:pt idx="238">
                  <c:v>17304.098186055093</c:v>
                </c:pt>
                <c:pt idx="239">
                  <c:v>17311.195534228711</c:v>
                </c:pt>
                <c:pt idx="240">
                  <c:v>17318.188742590621</c:v>
                </c:pt>
                <c:pt idx="241">
                  <c:v>17325.079338469324</c:v>
                </c:pt>
                <c:pt idx="242">
                  <c:v>17331.868826814334</c:v>
                </c:pt>
                <c:pt idx="243">
                  <c:v>17338.558690523463</c:v>
                </c:pt>
                <c:pt idx="244">
                  <c:v>17345.15039076535</c:v>
                </c:pt>
                <c:pt idx="245">
                  <c:v>17351.645367297282</c:v>
                </c:pt>
                <c:pt idx="246">
                  <c:v>17358.045038778389</c:v>
                </c:pt>
                <c:pt idx="247">
                  <c:v>17364.350803078272</c:v>
                </c:pt>
                <c:pt idx="248">
                  <c:v>17370.564037581127</c:v>
                </c:pt>
                <c:pt idx="249">
                  <c:v>17376.686099485451</c:v>
                </c:pt>
                <c:pt idx="250">
                  <c:v>17382.718326099352</c:v>
                </c:pt>
                <c:pt idx="251">
                  <c:v>17388.662035131583</c:v>
                </c:pt>
                <c:pt idx="252">
                  <c:v>17394.51852497831</c:v>
                </c:pt>
                <c:pt idx="253">
                  <c:v>17400.289075005701</c:v>
                </c:pt>
                <c:pt idx="254">
                  <c:v>17405.974945828413</c:v>
                </c:pt>
                <c:pt idx="255">
                  <c:v>17411.577379583985</c:v>
                </c:pt>
                <c:pt idx="256">
                  <c:v>17417.097600203255</c:v>
                </c:pt>
                <c:pt idx="257">
                  <c:v>17422.536813676808</c:v>
                </c:pt>
                <c:pt idx="258">
                  <c:v>17427.896208317568</c:v>
                </c:pt>
                <c:pt idx="259">
                  <c:v>17433.17695501952</c:v>
                </c:pt>
                <c:pt idx="260">
                  <c:v>17438.380207512695</c:v>
                </c:pt>
                <c:pt idx="261">
                  <c:v>17443.507102614392</c:v>
                </c:pt>
                <c:pt idx="262">
                  <c:v>17448.558760476775</c:v>
                </c:pt>
                <c:pt idx="263">
                  <c:v>17453.536284830829</c:v>
                </c:pt>
                <c:pt idx="264">
                  <c:v>17458.440763226754</c:v>
                </c:pt>
                <c:pt idx="265">
                  <c:v>17463.27326727087</c:v>
                </c:pt>
                <c:pt idx="266">
                  <c:v>17468.034852859044</c:v>
                </c:pt>
                <c:pt idx="267">
                  <c:v>17472.726560406711</c:v>
                </c:pt>
                <c:pt idx="268">
                  <c:v>17477.349415075543</c:v>
                </c:pt>
                <c:pt idx="269">
                  <c:v>17481.904426996804</c:v>
                </c:pt>
                <c:pt idx="270">
                  <c:v>17486.392591491443</c:v>
                </c:pt>
                <c:pt idx="271">
                  <c:v>17490.814889286969</c:v>
                </c:pt>
                <c:pt idx="272">
                  <c:v>17495.172286731162</c:v>
                </c:pt>
                <c:pt idx="273">
                  <c:v>17499.465736002665</c:v>
                </c:pt>
                <c:pt idx="274">
                  <c:v>17503.696175318488</c:v>
                </c:pt>
                <c:pt idx="275">
                  <c:v>17507.864529138493</c:v>
                </c:pt>
                <c:pt idx="276">
                  <c:v>17511.97170836688</c:v>
                </c:pt>
                <c:pt idx="277">
                  <c:v>17516.018610550742</c:v>
                </c:pt>
                <c:pt idx="278">
                  <c:v>17520.006120075697</c:v>
                </c:pt>
                <c:pt idx="279">
                  <c:v>17523.935108358688</c:v>
                </c:pt>
                <c:pt idx="280">
                  <c:v>17527.806434037946</c:v>
                </c:pt>
                <c:pt idx="281">
                  <c:v>17531.620943160182</c:v>
                </c:pt>
                <c:pt idx="282">
                  <c:v>17535.379469365038</c:v>
                </c:pt>
                <c:pt idx="283">
                  <c:v>17539.082834066856</c:v>
                </c:pt>
                <c:pt idx="284">
                  <c:v>17542.731846633764</c:v>
                </c:pt>
                <c:pt idx="285">
                  <c:v>17546.327304564176</c:v>
                </c:pt>
                <c:pt idx="286">
                  <c:v>17549.869993660683</c:v>
                </c:pt>
                <c:pt idx="287">
                  <c:v>17553.360688201417</c:v>
                </c:pt>
                <c:pt idx="288">
                  <c:v>17556.80015110891</c:v>
                </c:pt>
                <c:pt idx="289">
                  <c:v>17560.189134116466</c:v>
                </c:pt>
                <c:pt idx="290">
                  <c:v>17563.528377932125</c:v>
                </c:pt>
                <c:pt idx="291">
                  <c:v>17566.81861240021</c:v>
                </c:pt>
                <c:pt idx="292">
                  <c:v>17570.060556660519</c:v>
                </c:pt>
                <c:pt idx="293">
                  <c:v>17573.254919305185</c:v>
                </c:pt>
                <c:pt idx="294">
                  <c:v>17576.402398533253</c:v>
                </c:pt>
                <c:pt idx="295">
                  <c:v>17579.503682302973</c:v>
                </c:pt>
                <c:pt idx="296">
                  <c:v>17582.559448481887</c:v>
                </c:pt>
                <c:pt idx="297">
                  <c:v>17585.570364994706</c:v>
                </c:pt>
                <c:pt idx="298">
                  <c:v>17588.537089969039</c:v>
                </c:pt>
                <c:pt idx="299">
                  <c:v>17591.460271878965</c:v>
                </c:pt>
                <c:pt idx="300">
                  <c:v>17594.340549686534</c:v>
                </c:pt>
                <c:pt idx="301">
                  <c:v>17597.178552981171</c:v>
                </c:pt>
                <c:pt idx="302">
                  <c:v>17599.974902117061</c:v>
                </c:pt>
                <c:pt idx="303">
                  <c:v>17602.730208348501</c:v>
                </c:pt>
                <c:pt idx="304">
                  <c:v>17605.445073963299</c:v>
                </c:pt>
                <c:pt idx="305">
                  <c:v>17608.120092414196</c:v>
                </c:pt>
                <c:pt idx="306">
                  <c:v>17610.755848448374</c:v>
                </c:pt>
                <c:pt idx="307">
                  <c:v>17613.352918235076</c:v>
                </c:pt>
                <c:pt idx="308">
                  <c:v>17615.911869491341</c:v>
                </c:pt>
                <c:pt idx="309">
                  <c:v>17618.433261605918</c:v>
                </c:pt>
                <c:pt idx="310">
                  <c:v>17620.917645761339</c:v>
                </c:pt>
                <c:pt idx="311">
                  <c:v>17623.365565054242</c:v>
                </c:pt>
                <c:pt idx="312">
                  <c:v>17625.777554613902</c:v>
                </c:pt>
                <c:pt idx="313">
                  <c:v>17628.154141719038</c:v>
                </c:pt>
                <c:pt idx="314">
                  <c:v>17630.495845912905</c:v>
                </c:pt>
                <c:pt idx="315">
                  <c:v>17632.803179116709</c:v>
                </c:pt>
                <c:pt idx="316">
                  <c:v>17635.076645741359</c:v>
                </c:pt>
                <c:pt idx="317">
                  <c:v>17637.316742797579</c:v>
                </c:pt>
                <c:pt idx="318">
                  <c:v>17639.523960004401</c:v>
                </c:pt>
                <c:pt idx="319">
                  <c:v>17641.698779896091</c:v>
                </c:pt>
                <c:pt idx="320">
                  <c:v>17643.841677927481</c:v>
                </c:pt>
                <c:pt idx="321">
                  <c:v>17645.953122577786</c:v>
                </c:pt>
                <c:pt idx="322">
                  <c:v>17648.033575452882</c:v>
                </c:pt>
                <c:pt idx="323">
                  <c:v>17650.083491386085</c:v>
                </c:pt>
                <c:pt idx="324">
                  <c:v>17652.103318537473</c:v>
                </c:pt>
                <c:pt idx="325">
                  <c:v>17654.093498491726</c:v>
                </c:pt>
                <c:pt idx="326">
                  <c:v>17656.054466354562</c:v>
                </c:pt>
                <c:pt idx="327">
                  <c:v>17657.986650847735</c:v>
                </c:pt>
                <c:pt idx="328">
                  <c:v>17659.890474402659</c:v>
                </c:pt>
                <c:pt idx="329">
                  <c:v>17661.766353252646</c:v>
                </c:pt>
                <c:pt idx="330">
                  <c:v>17663.614697523808</c:v>
                </c:pt>
                <c:pt idx="331">
                  <c:v>17665.435911324621</c:v>
                </c:pt>
                <c:pt idx="332">
                  <c:v>17667.230392834164</c:v>
                </c:pt>
                <c:pt idx="333">
                  <c:v>17668.998534389091</c:v>
                </c:pt>
                <c:pt idx="334">
                  <c:v>17670.740722569306</c:v>
                </c:pt>
                <c:pt idx="335">
                  <c:v>17672.457338282391</c:v>
                </c:pt>
                <c:pt idx="336">
                  <c:v>17674.148756846804</c:v>
                </c:pt>
                <c:pt idx="337">
                  <c:v>17675.815348073844</c:v>
                </c:pt>
                <c:pt idx="338">
                  <c:v>17677.457476348431</c:v>
                </c:pt>
                <c:pt idx="339">
                  <c:v>17679.075500708677</c:v>
                </c:pt>
                <c:pt idx="340">
                  <c:v>17680.669774924332</c:v>
                </c:pt>
                <c:pt idx="341">
                  <c:v>17682.240647574032</c:v>
                </c:pt>
                <c:pt idx="342">
                  <c:v>17683.788462121451</c:v>
                </c:pt>
                <c:pt idx="343">
                  <c:v>17685.313556990324</c:v>
                </c:pt>
                <c:pt idx="344">
                  <c:v>17686.816265638376</c:v>
                </c:pt>
                <c:pt idx="345">
                  <c:v>17688.296916630152</c:v>
                </c:pt>
                <c:pt idx="346">
                  <c:v>17689.755833708798</c:v>
                </c:pt>
                <c:pt idx="347">
                  <c:v>17691.193335866781</c:v>
                </c:pt>
                <c:pt idx="348">
                  <c:v>17692.609737415572</c:v>
                </c:pt>
                <c:pt idx="349">
                  <c:v>17694.005348054317</c:v>
                </c:pt>
                <c:pt idx="350">
                  <c:v>17695.380472937482</c:v>
                </c:pt>
                <c:pt idx="351">
                  <c:v>17696.735412741535</c:v>
                </c:pt>
                <c:pt idx="352">
                  <c:v>17698.070463730612</c:v>
                </c:pt>
                <c:pt idx="353">
                  <c:v>17699.385917821266</c:v>
                </c:pt>
                <c:pt idx="354">
                  <c:v>17700.682062646232</c:v>
                </c:pt>
                <c:pt idx="355">
                  <c:v>17701.959181617269</c:v>
                </c:pt>
                <c:pt idx="356">
                  <c:v>17703.217553987077</c:v>
                </c:pt>
                <c:pt idx="357">
                  <c:v>17704.45745491032</c:v>
                </c:pt>
                <c:pt idx="358">
                  <c:v>17705.679155503738</c:v>
                </c:pt>
                <c:pt idx="359">
                  <c:v>17706.882922905384</c:v>
                </c:pt>
                <c:pt idx="360">
                  <c:v>17708.069020332994</c:v>
                </c:pt>
                <c:pt idx="361">
                  <c:v>17709.237707141499</c:v>
                </c:pt>
                <c:pt idx="362">
                  <c:v>17710.389238879699</c:v>
                </c:pt>
                <c:pt idx="363">
                  <c:v>17711.523867346092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5FC-4680-AA1A-0AE436EDB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83776"/>
        <c:axId val="99085312"/>
      </c:lineChart>
      <c:catAx>
        <c:axId val="990837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085312"/>
        <c:crosses val="autoZero"/>
        <c:auto val="1"/>
        <c:lblAlgn val="ctr"/>
        <c:lblOffset val="100"/>
        <c:noMultiLvlLbl val="0"/>
      </c:catAx>
      <c:valAx>
        <c:axId val="9908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08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Recovery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KOR'!$K$33:$K$93</c:f>
              <c:numCache>
                <c:formatCode>General</c:formatCode>
                <c:ptCount val="61"/>
                <c:pt idx="0">
                  <c:v>9.6556163501770192E-4</c:v>
                </c:pt>
                <c:pt idx="1">
                  <c:v>0</c:v>
                </c:pt>
                <c:pt idx="2">
                  <c:v>0</c:v>
                </c:pt>
                <c:pt idx="3">
                  <c:v>2.1450858034321374E-3</c:v>
                </c:pt>
                <c:pt idx="4">
                  <c:v>0</c:v>
                </c:pt>
                <c:pt idx="5">
                  <c:v>1.5635395874916833E-2</c:v>
                </c:pt>
                <c:pt idx="6">
                  <c:v>0</c:v>
                </c:pt>
                <c:pt idx="7">
                  <c:v>-2.4774118332847568E-3</c:v>
                </c:pt>
                <c:pt idx="8">
                  <c:v>0</c:v>
                </c:pt>
                <c:pt idx="9">
                  <c:v>1.7654304091966607E-2</c:v>
                </c:pt>
                <c:pt idx="10">
                  <c:v>5.6849694952856352E-3</c:v>
                </c:pt>
                <c:pt idx="11">
                  <c:v>6.0753341433778859E-3</c:v>
                </c:pt>
                <c:pt idx="12">
                  <c:v>2.3694779116465864E-2</c:v>
                </c:pt>
                <c:pt idx="13">
                  <c:v>0</c:v>
                </c:pt>
                <c:pt idx="14">
                  <c:v>0</c:v>
                </c:pt>
                <c:pt idx="15">
                  <c:v>8.2750428929655534E-2</c:v>
                </c:pt>
                <c:pt idx="16">
                  <c:v>3.843963553530752E-2</c:v>
                </c:pt>
                <c:pt idx="17">
                  <c:v>1.9467213114754099E-2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0.19128126309906385</c:v>
                </c:pt>
                <c:pt idx="22">
                  <c:v>0</c:v>
                </c:pt>
                <c:pt idx="23">
                  <c:v>0.10065645514223195</c:v>
                </c:pt>
                <c:pt idx="24">
                  <c:v>4.1219963031423293E-2</c:v>
                </c:pt>
                <c:pt idx="25">
                  <c:v>7.8394243514485887E-2</c:v>
                </c:pt>
                <c:pt idx="26">
                  <c:v>7.732581554571083E-2</c:v>
                </c:pt>
                <c:pt idx="27">
                  <c:v>6.0664523043944263E-2</c:v>
                </c:pt>
                <c:pt idx="28">
                  <c:v>4.9082467388901173E-2</c:v>
                </c:pt>
                <c:pt idx="29">
                  <c:v>4.4338335607094131E-2</c:v>
                </c:pt>
                <c:pt idx="30">
                  <c:v>4.2105263157894736E-2</c:v>
                </c:pt>
                <c:pt idx="31">
                  <c:v>3.77134724857685E-2</c:v>
                </c:pt>
                <c:pt idx="32">
                  <c:v>6.2815884476534301E-2</c:v>
                </c:pt>
                <c:pt idx="33">
                  <c:v>4.8504649409399345E-2</c:v>
                </c:pt>
                <c:pt idx="34">
                  <c:v>7.8613912593741925E-2</c:v>
                </c:pt>
                <c:pt idx="35">
                  <c:v>3.7766830870279149E-2</c:v>
                </c:pt>
                <c:pt idx="36">
                  <c:v>3.7593984962406013E-2</c:v>
                </c:pt>
                <c:pt idx="37">
                  <c:v>2.7428571428571427E-2</c:v>
                </c:pt>
                <c:pt idx="38">
                  <c:v>2.3802612481857766E-2</c:v>
                </c:pt>
                <c:pt idx="39">
                  <c:v>5.7805164319248828E-2</c:v>
                </c:pt>
                <c:pt idx="40">
                  <c:v>4.4362292051756007E-2</c:v>
                </c:pt>
                <c:pt idx="41">
                  <c:v>4.0320000000000002E-2</c:v>
                </c:pt>
                <c:pt idx="42">
                  <c:v>4.1308658294778589E-2</c:v>
                </c:pt>
                <c:pt idx="43">
                  <c:v>2.6962457337883959E-2</c:v>
                </c:pt>
                <c:pt idx="44">
                  <c:v>3.0281935259310826E-2</c:v>
                </c:pt>
                <c:pt idx="45">
                  <c:v>2.9202279202279201E-2</c:v>
                </c:pt>
                <c:pt idx="46">
                  <c:v>5.1272727272727275E-2</c:v>
                </c:pt>
                <c:pt idx="47">
                  <c:v>2.7407689379520365E-2</c:v>
                </c:pt>
                <c:pt idx="48">
                  <c:v>4.192546583850932E-2</c:v>
                </c:pt>
                <c:pt idx="49">
                  <c:v>4.2270531400966184E-2</c:v>
                </c:pt>
                <c:pt idx="50">
                  <c:v>3.0188679245283019E-2</c:v>
                </c:pt>
                <c:pt idx="51">
                  <c:v>4.2598967297762476E-2</c:v>
                </c:pt>
                <c:pt idx="52">
                  <c:v>2.8660994178235557E-2</c:v>
                </c:pt>
                <c:pt idx="53">
                  <c:v>0.10279944928866452</c:v>
                </c:pt>
                <c:pt idx="54">
                  <c:v>6.8124046771733601E-2</c:v>
                </c:pt>
                <c:pt idx="55">
                  <c:v>4.4492674986435159E-2</c:v>
                </c:pt>
                <c:pt idx="56">
                  <c:v>2.6568682871678916E-2</c:v>
                </c:pt>
                <c:pt idx="57">
                  <c:v>5.1993067590987867E-2</c:v>
                </c:pt>
                <c:pt idx="58">
                  <c:v>4.1112454655380895E-2</c:v>
                </c:pt>
                <c:pt idx="59">
                  <c:v>8.6001255492780912E-2</c:v>
                </c:pt>
                <c:pt idx="60">
                  <c:v>8.9102124742974648E-3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56-4244-B759-F5CEEF0FE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89536"/>
        <c:axId val="100315904"/>
      </c:lineChart>
      <c:catAx>
        <c:axId val="1002895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315904"/>
        <c:crosses val="autoZero"/>
        <c:auto val="1"/>
        <c:lblAlgn val="ctr"/>
        <c:lblOffset val="100"/>
        <c:noMultiLvlLbl val="0"/>
      </c:catAx>
      <c:valAx>
        <c:axId val="10031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2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R_t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KOR'!$L$33:$L$93</c:f>
              <c:numCache>
                <c:formatCode>General</c:formatCode>
                <c:ptCount val="61"/>
                <c:pt idx="0">
                  <c:v>146.50900157384902</c:v>
                </c:pt>
                <c:pt idx="1">
                  <c:v>54.458513861840949</c:v>
                </c:pt>
                <c:pt idx="2">
                  <c:v>0</c:v>
                </c:pt>
                <c:pt idx="3">
                  <c:v>24.16911142977095</c:v>
                </c:pt>
                <c:pt idx="4">
                  <c:v>0</c:v>
                </c:pt>
                <c:pt idx="5">
                  <c:v>5.0005937994733332</c:v>
                </c:pt>
                <c:pt idx="6">
                  <c:v>224.02880915580701</c:v>
                </c:pt>
                <c:pt idx="7">
                  <c:v>-24.821590665423589</c:v>
                </c:pt>
                <c:pt idx="8">
                  <c:v>54.674466460006244</c:v>
                </c:pt>
                <c:pt idx="9">
                  <c:v>0.26927004431172402</c:v>
                </c:pt>
                <c:pt idx="10">
                  <c:v>5.1496908072727274</c:v>
                </c:pt>
                <c:pt idx="11">
                  <c:v>2.2356322803920765</c:v>
                </c:pt>
                <c:pt idx="12">
                  <c:v>0.62156432673776141</c:v>
                </c:pt>
                <c:pt idx="13">
                  <c:v>17.836109158909242</c:v>
                </c:pt>
                <c:pt idx="14">
                  <c:v>25.337329450024733</c:v>
                </c:pt>
                <c:pt idx="15">
                  <c:v>0.11804112057013041</c:v>
                </c:pt>
                <c:pt idx="16">
                  <c:v>0.30439672507818766</c:v>
                </c:pt>
                <c:pt idx="17">
                  <c:v>0.68393451879449763</c:v>
                </c:pt>
                <c:pt idx="18">
                  <c:v>21.717849497634791</c:v>
                </c:pt>
                <c:pt idx="19">
                  <c:v>29.004845532496482</c:v>
                </c:pt>
                <c:pt idx="20">
                  <c:v>18.378101421126463</c:v>
                </c:pt>
                <c:pt idx="21">
                  <c:v>0.11758186341730047</c:v>
                </c:pt>
                <c:pt idx="22">
                  <c:v>0</c:v>
                </c:pt>
                <c:pt idx="23">
                  <c:v>0.12522781854511669</c:v>
                </c:pt>
                <c:pt idx="24">
                  <c:v>0.43675820820909644</c:v>
                </c:pt>
                <c:pt idx="25">
                  <c:v>0.24825426680166657</c:v>
                </c:pt>
                <c:pt idx="26">
                  <c:v>0.23218470721087237</c:v>
                </c:pt>
                <c:pt idx="27">
                  <c:v>0.50703673510231184</c:v>
                </c:pt>
                <c:pt idx="28">
                  <c:v>0.45660615071404903</c:v>
                </c:pt>
                <c:pt idx="29">
                  <c:v>0.38813224938550389</c:v>
                </c:pt>
                <c:pt idx="30">
                  <c:v>0.6794758643291342</c:v>
                </c:pt>
                <c:pt idx="31">
                  <c:v>0.62357581508799365</c:v>
                </c:pt>
                <c:pt idx="32">
                  <c:v>0.33591383586826218</c:v>
                </c:pt>
                <c:pt idx="33">
                  <c:v>0.43442796569273806</c:v>
                </c:pt>
                <c:pt idx="34">
                  <c:v>0.30624902897677631</c:v>
                </c:pt>
                <c:pt idx="35">
                  <c:v>0.56261144865814761</c:v>
                </c:pt>
                <c:pt idx="36">
                  <c:v>0.34064772782045133</c:v>
                </c:pt>
                <c:pt idx="37">
                  <c:v>0.46087676022336488</c:v>
                </c:pt>
                <c:pt idx="38">
                  <c:v>0.58900757689371852</c:v>
                </c:pt>
                <c:pt idx="39">
                  <c:v>0.19406915728350407</c:v>
                </c:pt>
                <c:pt idx="40">
                  <c:v>0.18246952839747432</c:v>
                </c:pt>
                <c:pt idx="41">
                  <c:v>0.23260555062604968</c:v>
                </c:pt>
                <c:pt idx="42">
                  <c:v>0.25005111326944363</c:v>
                </c:pt>
                <c:pt idx="43">
                  <c:v>0.30494057240549038</c:v>
                </c:pt>
                <c:pt idx="44">
                  <c:v>0.29353858982000458</c:v>
                </c:pt>
                <c:pt idx="45">
                  <c:v>0.31771252339249262</c:v>
                </c:pt>
                <c:pt idx="46">
                  <c:v>0.15175548702236594</c:v>
                </c:pt>
                <c:pt idx="47">
                  <c:v>0.30143226113037191</c:v>
                </c:pt>
                <c:pt idx="48">
                  <c:v>0.1636703145133836</c:v>
                </c:pt>
                <c:pt idx="49">
                  <c:v>7.4781893743229799E-2</c:v>
                </c:pt>
                <c:pt idx="50">
                  <c:v>0.17571221356698091</c:v>
                </c:pt>
                <c:pt idx="51">
                  <c:v>9.0018741473001429E-2</c:v>
                </c:pt>
                <c:pt idx="52">
                  <c:v>0.16926603932718548</c:v>
                </c:pt>
                <c:pt idx="53">
                  <c:v>6.1959826565892863E-2</c:v>
                </c:pt>
                <c:pt idx="54">
                  <c:v>7.464245537551871E-2</c:v>
                </c:pt>
                <c:pt idx="55">
                  <c:v>0.11907251156695545</c:v>
                </c:pt>
                <c:pt idx="56">
                  <c:v>0.20837693589437023</c:v>
                </c:pt>
                <c:pt idx="57">
                  <c:v>0.15387838268055457</c:v>
                </c:pt>
                <c:pt idx="58">
                  <c:v>0.12859839779227855</c:v>
                </c:pt>
                <c:pt idx="59">
                  <c:v>2.8991592354328594E-2</c:v>
                </c:pt>
                <c:pt idx="60">
                  <c:v>0.64299215203500781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E7-4956-B7D6-B459046C8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32672"/>
        <c:axId val="100334208"/>
      </c:lineChart>
      <c:catAx>
        <c:axId val="100332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334208"/>
        <c:crosses val="autoZero"/>
        <c:auto val="1"/>
        <c:lblAlgn val="ctr"/>
        <c:lblOffset val="100"/>
        <c:noMultiLvlLbl val="0"/>
      </c:catAx>
      <c:valAx>
        <c:axId val="100334208"/>
        <c:scaling>
          <c:logBase val="10"/>
          <c:orientation val="minMax"/>
          <c:max val="1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33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Dynamics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KOR'!$E$3</c:f>
              <c:strCache>
                <c:ptCount val="1"/>
                <c:pt idx="0">
                  <c:v>New 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KOR'!$E$4:$E$99</c:f>
              <c:numCache>
                <c:formatCode>General</c:formatCode>
                <c:ptCount val="96"/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73</c:v>
                </c:pt>
                <c:pt idx="20">
                  <c:v>100</c:v>
                </c:pt>
                <c:pt idx="21">
                  <c:v>229</c:v>
                </c:pt>
                <c:pt idx="22">
                  <c:v>169</c:v>
                </c:pt>
                <c:pt idx="23">
                  <c:v>231</c:v>
                </c:pt>
                <c:pt idx="24">
                  <c:v>144</c:v>
                </c:pt>
                <c:pt idx="25">
                  <c:v>284</c:v>
                </c:pt>
                <c:pt idx="26">
                  <c:v>505</c:v>
                </c:pt>
                <c:pt idx="27">
                  <c:v>571</c:v>
                </c:pt>
                <c:pt idx="28">
                  <c:v>813</c:v>
                </c:pt>
                <c:pt idx="29">
                  <c:v>586</c:v>
                </c:pt>
                <c:pt idx="30">
                  <c:v>599</c:v>
                </c:pt>
                <c:pt idx="31">
                  <c:v>851</c:v>
                </c:pt>
                <c:pt idx="32">
                  <c:v>435</c:v>
                </c:pt>
                <c:pt idx="33">
                  <c:v>467</c:v>
                </c:pt>
                <c:pt idx="34">
                  <c:v>505</c:v>
                </c:pt>
                <c:pt idx="35">
                  <c:v>448</c:v>
                </c:pt>
                <c:pt idx="36">
                  <c:v>273</c:v>
                </c:pt>
                <c:pt idx="37">
                  <c:v>164</c:v>
                </c:pt>
                <c:pt idx="38">
                  <c:v>35</c:v>
                </c:pt>
                <c:pt idx="39">
                  <c:v>242</c:v>
                </c:pt>
                <c:pt idx="40">
                  <c:v>114</c:v>
                </c:pt>
                <c:pt idx="41">
                  <c:v>110</c:v>
                </c:pt>
                <c:pt idx="42">
                  <c:v>107</c:v>
                </c:pt>
                <c:pt idx="43">
                  <c:v>76</c:v>
                </c:pt>
                <c:pt idx="44">
                  <c:v>74</c:v>
                </c:pt>
                <c:pt idx="45">
                  <c:v>84</c:v>
                </c:pt>
                <c:pt idx="46">
                  <c:v>93</c:v>
                </c:pt>
                <c:pt idx="47">
                  <c:v>152</c:v>
                </c:pt>
                <c:pt idx="48">
                  <c:v>87</c:v>
                </c:pt>
                <c:pt idx="49">
                  <c:v>147</c:v>
                </c:pt>
                <c:pt idx="50">
                  <c:v>162</c:v>
                </c:pt>
                <c:pt idx="51">
                  <c:v>0</c:v>
                </c:pt>
                <c:pt idx="52">
                  <c:v>76</c:v>
                </c:pt>
                <c:pt idx="53">
                  <c:v>100</c:v>
                </c:pt>
                <c:pt idx="54">
                  <c:v>104</c:v>
                </c:pt>
                <c:pt idx="55">
                  <c:v>91</c:v>
                </c:pt>
                <c:pt idx="56">
                  <c:v>146</c:v>
                </c:pt>
                <c:pt idx="57">
                  <c:v>105</c:v>
                </c:pt>
                <c:pt idx="58">
                  <c:v>78</c:v>
                </c:pt>
                <c:pt idx="59">
                  <c:v>125</c:v>
                </c:pt>
                <c:pt idx="60">
                  <c:v>101</c:v>
                </c:pt>
                <c:pt idx="61">
                  <c:v>89</c:v>
                </c:pt>
                <c:pt idx="62">
                  <c:v>86</c:v>
                </c:pt>
                <c:pt idx="63">
                  <c:v>94</c:v>
                </c:pt>
                <c:pt idx="64">
                  <c:v>81</c:v>
                </c:pt>
                <c:pt idx="65">
                  <c:v>47</c:v>
                </c:pt>
                <c:pt idx="66">
                  <c:v>47</c:v>
                </c:pt>
                <c:pt idx="67">
                  <c:v>53</c:v>
                </c:pt>
                <c:pt idx="68">
                  <c:v>39</c:v>
                </c:pt>
                <c:pt idx="69">
                  <c:v>27</c:v>
                </c:pt>
                <c:pt idx="70">
                  <c:v>30</c:v>
                </c:pt>
                <c:pt idx="71">
                  <c:v>32</c:v>
                </c:pt>
                <c:pt idx="72">
                  <c:v>25</c:v>
                </c:pt>
                <c:pt idx="73">
                  <c:v>27</c:v>
                </c:pt>
                <c:pt idx="74">
                  <c:v>27</c:v>
                </c:pt>
                <c:pt idx="75">
                  <c:v>22</c:v>
                </c:pt>
                <c:pt idx="76">
                  <c:v>22</c:v>
                </c:pt>
                <c:pt idx="77">
                  <c:v>18</c:v>
                </c:pt>
                <c:pt idx="78">
                  <c:v>8</c:v>
                </c:pt>
                <c:pt idx="79">
                  <c:v>13</c:v>
                </c:pt>
                <c:pt idx="80">
                  <c:v>9</c:v>
                </c:pt>
                <c:pt idx="81">
                  <c:v>11</c:v>
                </c:pt>
                <c:pt idx="82">
                  <c:v>14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14</c:v>
                </c:pt>
                <c:pt idx="87">
                  <c:v>9</c:v>
                </c:pt>
                <c:pt idx="88">
                  <c:v>4</c:v>
                </c:pt>
                <c:pt idx="89">
                  <c:v>9</c:v>
                </c:pt>
                <c:pt idx="90">
                  <c:v>6</c:v>
                </c:pt>
                <c:pt idx="91">
                  <c:v>13</c:v>
                </c:pt>
                <c:pt idx="92">
                  <c:v>8</c:v>
                </c:pt>
                <c:pt idx="93">
                  <c:v>3</c:v>
                </c:pt>
                <c:pt idx="94">
                  <c:v>2</c:v>
                </c:pt>
                <c:pt idx="95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78-4FF8-BBD9-CFBD129F1D54}"/>
            </c:ext>
          </c:extLst>
        </c:ser>
        <c:ser>
          <c:idx val="2"/>
          <c:order val="2"/>
          <c:tx>
            <c:strRef>
              <c:f>'Data KOR'!$G$3</c:f>
              <c:strCache>
                <c:ptCount val="1"/>
                <c:pt idx="0">
                  <c:v>New 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KOR'!$G$4:$G$99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11</c:v>
                </c:pt>
                <c:pt idx="33">
                  <c:v>0</c:v>
                </c:pt>
                <c:pt idx="34">
                  <c:v>94</c:v>
                </c:pt>
                <c:pt idx="35">
                  <c:v>0</c:v>
                </c:pt>
                <c:pt idx="36">
                  <c:v>-17</c:v>
                </c:pt>
                <c:pt idx="37">
                  <c:v>0</c:v>
                </c:pt>
                <c:pt idx="38">
                  <c:v>129</c:v>
                </c:pt>
                <c:pt idx="39">
                  <c:v>41</c:v>
                </c:pt>
                <c:pt idx="40">
                  <c:v>45</c:v>
                </c:pt>
                <c:pt idx="41">
                  <c:v>177</c:v>
                </c:pt>
                <c:pt idx="42">
                  <c:v>0</c:v>
                </c:pt>
                <c:pt idx="43">
                  <c:v>0</c:v>
                </c:pt>
                <c:pt idx="44">
                  <c:v>627</c:v>
                </c:pt>
                <c:pt idx="45">
                  <c:v>270</c:v>
                </c:pt>
                <c:pt idx="46">
                  <c:v>133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1369</c:v>
                </c:pt>
                <c:pt idx="51">
                  <c:v>0</c:v>
                </c:pt>
                <c:pt idx="52">
                  <c:v>598</c:v>
                </c:pt>
                <c:pt idx="53">
                  <c:v>223</c:v>
                </c:pt>
                <c:pt idx="54">
                  <c:v>414</c:v>
                </c:pt>
                <c:pt idx="55">
                  <c:v>384</c:v>
                </c:pt>
                <c:pt idx="56">
                  <c:v>283</c:v>
                </c:pt>
                <c:pt idx="57">
                  <c:v>222</c:v>
                </c:pt>
                <c:pt idx="58">
                  <c:v>195</c:v>
                </c:pt>
                <c:pt idx="59">
                  <c:v>180</c:v>
                </c:pt>
                <c:pt idx="60">
                  <c:v>159</c:v>
                </c:pt>
                <c:pt idx="61">
                  <c:v>261</c:v>
                </c:pt>
                <c:pt idx="62">
                  <c:v>193</c:v>
                </c:pt>
                <c:pt idx="63">
                  <c:v>304</c:v>
                </c:pt>
                <c:pt idx="64">
                  <c:v>138</c:v>
                </c:pt>
                <c:pt idx="65">
                  <c:v>135</c:v>
                </c:pt>
                <c:pt idx="66">
                  <c:v>96</c:v>
                </c:pt>
                <c:pt idx="67">
                  <c:v>82</c:v>
                </c:pt>
                <c:pt idx="68">
                  <c:v>197</c:v>
                </c:pt>
                <c:pt idx="69">
                  <c:v>144</c:v>
                </c:pt>
                <c:pt idx="70">
                  <c:v>126</c:v>
                </c:pt>
                <c:pt idx="71">
                  <c:v>125</c:v>
                </c:pt>
                <c:pt idx="72">
                  <c:v>79</c:v>
                </c:pt>
                <c:pt idx="73">
                  <c:v>87</c:v>
                </c:pt>
                <c:pt idx="74">
                  <c:v>82</c:v>
                </c:pt>
                <c:pt idx="75">
                  <c:v>141</c:v>
                </c:pt>
                <c:pt idx="76">
                  <c:v>72</c:v>
                </c:pt>
                <c:pt idx="77">
                  <c:v>108</c:v>
                </c:pt>
                <c:pt idx="78">
                  <c:v>105</c:v>
                </c:pt>
                <c:pt idx="79">
                  <c:v>72</c:v>
                </c:pt>
                <c:pt idx="80">
                  <c:v>99</c:v>
                </c:pt>
                <c:pt idx="81">
                  <c:v>64</c:v>
                </c:pt>
                <c:pt idx="82">
                  <c:v>224</c:v>
                </c:pt>
                <c:pt idx="83">
                  <c:v>134</c:v>
                </c:pt>
                <c:pt idx="84">
                  <c:v>82</c:v>
                </c:pt>
                <c:pt idx="85">
                  <c:v>47</c:v>
                </c:pt>
                <c:pt idx="86">
                  <c:v>90</c:v>
                </c:pt>
                <c:pt idx="87">
                  <c:v>68</c:v>
                </c:pt>
                <c:pt idx="88">
                  <c:v>137</c:v>
                </c:pt>
                <c:pt idx="89">
                  <c:v>13</c:v>
                </c:pt>
                <c:pt idx="90">
                  <c:v>51</c:v>
                </c:pt>
                <c:pt idx="91">
                  <c:v>60</c:v>
                </c:pt>
                <c:pt idx="92">
                  <c:v>34</c:v>
                </c:pt>
                <c:pt idx="93">
                  <c:v>66</c:v>
                </c:pt>
                <c:pt idx="94">
                  <c:v>50</c:v>
                </c:pt>
                <c:pt idx="95">
                  <c:v>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78-4FF8-BBD9-CFBD129F1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1344"/>
        <c:axId val="100922880"/>
      </c:lineChart>
      <c:lineChart>
        <c:grouping val="standard"/>
        <c:varyColors val="0"/>
        <c:ser>
          <c:idx val="1"/>
          <c:order val="1"/>
          <c:tx>
            <c:strRef>
              <c:f>'Data KOR'!$F$3</c:f>
              <c:strCache>
                <c:ptCount val="1"/>
                <c:pt idx="0">
                  <c:v>New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KOR'!$F$4:$F$99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11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7</c:v>
                </c:pt>
                <c:pt idx="35">
                  <c:v>2</c:v>
                </c:pt>
                <c:pt idx="36">
                  <c:v>6</c:v>
                </c:pt>
                <c:pt idx="37">
                  <c:v>3</c:v>
                </c:pt>
                <c:pt idx="38">
                  <c:v>1</c:v>
                </c:pt>
                <c:pt idx="39">
                  <c:v>6</c:v>
                </c:pt>
                <c:pt idx="40">
                  <c:v>6</c:v>
                </c:pt>
                <c:pt idx="41">
                  <c:v>0</c:v>
                </c:pt>
                <c:pt idx="42">
                  <c:v>6</c:v>
                </c:pt>
                <c:pt idx="43">
                  <c:v>3</c:v>
                </c:pt>
                <c:pt idx="44">
                  <c:v>0</c:v>
                </c:pt>
                <c:pt idx="45">
                  <c:v>6</c:v>
                </c:pt>
                <c:pt idx="46">
                  <c:v>3</c:v>
                </c:pt>
                <c:pt idx="47">
                  <c:v>7</c:v>
                </c:pt>
                <c:pt idx="48">
                  <c:v>3</c:v>
                </c:pt>
                <c:pt idx="49">
                  <c:v>8</c:v>
                </c:pt>
                <c:pt idx="50">
                  <c:v>9</c:v>
                </c:pt>
                <c:pt idx="51">
                  <c:v>0</c:v>
                </c:pt>
                <c:pt idx="52">
                  <c:v>9</c:v>
                </c:pt>
                <c:pt idx="53">
                  <c:v>6</c:v>
                </c:pt>
                <c:pt idx="54">
                  <c:v>5</c:v>
                </c:pt>
                <c:pt idx="55">
                  <c:v>8</c:v>
                </c:pt>
                <c:pt idx="56">
                  <c:v>5</c:v>
                </c:pt>
                <c:pt idx="57">
                  <c:v>8</c:v>
                </c:pt>
                <c:pt idx="58">
                  <c:v>6</c:v>
                </c:pt>
                <c:pt idx="59">
                  <c:v>4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3</c:v>
                </c:pt>
                <c:pt idx="64">
                  <c:v>6</c:v>
                </c:pt>
                <c:pt idx="65">
                  <c:v>3</c:v>
                </c:pt>
                <c:pt idx="66">
                  <c:v>6</c:v>
                </c:pt>
                <c:pt idx="67">
                  <c:v>8</c:v>
                </c:pt>
                <c:pt idx="68">
                  <c:v>4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5</c:v>
                </c:pt>
                <c:pt idx="74">
                  <c:v>3</c:v>
                </c:pt>
                <c:pt idx="75">
                  <c:v>4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0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0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78-4FF8-BBD9-CFBD129F1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0304"/>
        <c:axId val="100924416"/>
      </c:lineChart>
      <c:catAx>
        <c:axId val="100921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922880"/>
        <c:crosses val="autoZero"/>
        <c:auto val="1"/>
        <c:lblAlgn val="ctr"/>
        <c:lblOffset val="100"/>
        <c:noMultiLvlLbl val="0"/>
      </c:catAx>
      <c:valAx>
        <c:axId val="100922880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921344"/>
        <c:crosses val="autoZero"/>
        <c:crossBetween val="between"/>
      </c:valAx>
      <c:valAx>
        <c:axId val="100924416"/>
        <c:scaling>
          <c:orientation val="minMax"/>
          <c:max val="2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930304"/>
        <c:crosses val="max"/>
        <c:crossBetween val="between"/>
      </c:valAx>
      <c:catAx>
        <c:axId val="100930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00924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Development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KOR'!$B$3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KOR'!$B$4:$B$99</c:f>
              <c:numCache>
                <c:formatCode>General</c:formatCode>
                <c:ptCount val="96"/>
                <c:pt idx="0">
                  <c:v>12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19</c:v>
                </c:pt>
                <c:pt idx="5">
                  <c:v>23</c:v>
                </c:pt>
                <c:pt idx="6">
                  <c:v>24</c:v>
                </c:pt>
                <c:pt idx="7">
                  <c:v>24</c:v>
                </c:pt>
                <c:pt idx="8">
                  <c:v>25</c:v>
                </c:pt>
                <c:pt idx="9">
                  <c:v>27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31</c:v>
                </c:pt>
                <c:pt idx="19">
                  <c:v>104</c:v>
                </c:pt>
                <c:pt idx="20">
                  <c:v>204</c:v>
                </c:pt>
                <c:pt idx="21">
                  <c:v>433</c:v>
                </c:pt>
                <c:pt idx="22">
                  <c:v>602</c:v>
                </c:pt>
                <c:pt idx="23">
                  <c:v>833</c:v>
                </c:pt>
                <c:pt idx="24">
                  <c:v>977</c:v>
                </c:pt>
                <c:pt idx="25">
                  <c:v>1261</c:v>
                </c:pt>
                <c:pt idx="26">
                  <c:v>1766</c:v>
                </c:pt>
                <c:pt idx="27">
                  <c:v>2337</c:v>
                </c:pt>
                <c:pt idx="28">
                  <c:v>3150</c:v>
                </c:pt>
                <c:pt idx="29">
                  <c:v>3736</c:v>
                </c:pt>
                <c:pt idx="30">
                  <c:v>4335</c:v>
                </c:pt>
                <c:pt idx="31">
                  <c:v>5186</c:v>
                </c:pt>
                <c:pt idx="32">
                  <c:v>5621</c:v>
                </c:pt>
                <c:pt idx="33">
                  <c:v>6088</c:v>
                </c:pt>
                <c:pt idx="34">
                  <c:v>6593</c:v>
                </c:pt>
                <c:pt idx="35">
                  <c:v>7041</c:v>
                </c:pt>
                <c:pt idx="36">
                  <c:v>7314</c:v>
                </c:pt>
                <c:pt idx="37">
                  <c:v>7478</c:v>
                </c:pt>
                <c:pt idx="38">
                  <c:v>7513</c:v>
                </c:pt>
                <c:pt idx="39">
                  <c:v>7755</c:v>
                </c:pt>
                <c:pt idx="40">
                  <c:v>7869</c:v>
                </c:pt>
                <c:pt idx="41">
                  <c:v>7979</c:v>
                </c:pt>
                <c:pt idx="42">
                  <c:v>8086</c:v>
                </c:pt>
                <c:pt idx="43">
                  <c:v>8162</c:v>
                </c:pt>
                <c:pt idx="44">
                  <c:v>8236</c:v>
                </c:pt>
                <c:pt idx="45">
                  <c:v>8320</c:v>
                </c:pt>
                <c:pt idx="46">
                  <c:v>8413</c:v>
                </c:pt>
                <c:pt idx="47">
                  <c:v>8565</c:v>
                </c:pt>
                <c:pt idx="48">
                  <c:v>8652</c:v>
                </c:pt>
                <c:pt idx="49">
                  <c:v>8799</c:v>
                </c:pt>
                <c:pt idx="50">
                  <c:v>8961</c:v>
                </c:pt>
                <c:pt idx="51">
                  <c:v>8961</c:v>
                </c:pt>
                <c:pt idx="52">
                  <c:v>9037</c:v>
                </c:pt>
                <c:pt idx="53">
                  <c:v>9137</c:v>
                </c:pt>
                <c:pt idx="54">
                  <c:v>9241</c:v>
                </c:pt>
                <c:pt idx="55">
                  <c:v>9332</c:v>
                </c:pt>
                <c:pt idx="56">
                  <c:v>9478</c:v>
                </c:pt>
                <c:pt idx="57">
                  <c:v>9583</c:v>
                </c:pt>
                <c:pt idx="58">
                  <c:v>9661</c:v>
                </c:pt>
                <c:pt idx="59">
                  <c:v>9786</c:v>
                </c:pt>
                <c:pt idx="60">
                  <c:v>9887</c:v>
                </c:pt>
                <c:pt idx="61">
                  <c:v>9976</c:v>
                </c:pt>
                <c:pt idx="62">
                  <c:v>10062</c:v>
                </c:pt>
                <c:pt idx="63">
                  <c:v>10156</c:v>
                </c:pt>
                <c:pt idx="64">
                  <c:v>10237</c:v>
                </c:pt>
                <c:pt idx="65">
                  <c:v>10284</c:v>
                </c:pt>
                <c:pt idx="66">
                  <c:v>10331</c:v>
                </c:pt>
                <c:pt idx="67">
                  <c:v>10384</c:v>
                </c:pt>
                <c:pt idx="68">
                  <c:v>10423</c:v>
                </c:pt>
                <c:pt idx="69">
                  <c:v>10450</c:v>
                </c:pt>
                <c:pt idx="70">
                  <c:v>10480</c:v>
                </c:pt>
                <c:pt idx="71">
                  <c:v>10512</c:v>
                </c:pt>
                <c:pt idx="72">
                  <c:v>10537</c:v>
                </c:pt>
                <c:pt idx="73">
                  <c:v>10564</c:v>
                </c:pt>
                <c:pt idx="74">
                  <c:v>10591</c:v>
                </c:pt>
                <c:pt idx="75">
                  <c:v>10613</c:v>
                </c:pt>
                <c:pt idx="76">
                  <c:v>10635</c:v>
                </c:pt>
                <c:pt idx="77">
                  <c:v>10653</c:v>
                </c:pt>
                <c:pt idx="78">
                  <c:v>10661</c:v>
                </c:pt>
                <c:pt idx="79">
                  <c:v>10674</c:v>
                </c:pt>
                <c:pt idx="80">
                  <c:v>10683</c:v>
                </c:pt>
                <c:pt idx="81">
                  <c:v>10694</c:v>
                </c:pt>
                <c:pt idx="82">
                  <c:v>10708</c:v>
                </c:pt>
                <c:pt idx="83">
                  <c:v>10718</c:v>
                </c:pt>
                <c:pt idx="84">
                  <c:v>10728</c:v>
                </c:pt>
                <c:pt idx="85">
                  <c:v>10738</c:v>
                </c:pt>
                <c:pt idx="86">
                  <c:v>10752</c:v>
                </c:pt>
                <c:pt idx="87">
                  <c:v>10761</c:v>
                </c:pt>
                <c:pt idx="88">
                  <c:v>10765</c:v>
                </c:pt>
                <c:pt idx="89">
                  <c:v>10774</c:v>
                </c:pt>
                <c:pt idx="90">
                  <c:v>10780</c:v>
                </c:pt>
                <c:pt idx="91">
                  <c:v>10793</c:v>
                </c:pt>
                <c:pt idx="92">
                  <c:v>10801</c:v>
                </c:pt>
                <c:pt idx="93">
                  <c:v>10804</c:v>
                </c:pt>
                <c:pt idx="94">
                  <c:v>10806</c:v>
                </c:pt>
                <c:pt idx="95">
                  <c:v>10810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63-43FF-968F-FEA330220F76}"/>
            </c:ext>
          </c:extLst>
        </c:ser>
        <c:ser>
          <c:idx val="2"/>
          <c:order val="2"/>
          <c:tx>
            <c:strRef>
              <c:f>'Data KOR'!$D$3</c:f>
              <c:strCache>
                <c:ptCount val="1"/>
                <c:pt idx="0">
                  <c:v>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KOR'!$D$4:$D$99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9</c:v>
                </c:pt>
                <c:pt idx="15">
                  <c:v>9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18</c:v>
                </c:pt>
                <c:pt idx="23">
                  <c:v>18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27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41</c:v>
                </c:pt>
                <c:pt idx="33">
                  <c:v>41</c:v>
                </c:pt>
                <c:pt idx="34">
                  <c:v>135</c:v>
                </c:pt>
                <c:pt idx="35">
                  <c:v>135</c:v>
                </c:pt>
                <c:pt idx="36">
                  <c:v>118</c:v>
                </c:pt>
                <c:pt idx="37">
                  <c:v>118</c:v>
                </c:pt>
                <c:pt idx="38">
                  <c:v>247</c:v>
                </c:pt>
                <c:pt idx="39">
                  <c:v>288</c:v>
                </c:pt>
                <c:pt idx="40">
                  <c:v>333</c:v>
                </c:pt>
                <c:pt idx="41">
                  <c:v>510</c:v>
                </c:pt>
                <c:pt idx="42">
                  <c:v>510</c:v>
                </c:pt>
                <c:pt idx="43">
                  <c:v>510</c:v>
                </c:pt>
                <c:pt idx="44">
                  <c:v>1137</c:v>
                </c:pt>
                <c:pt idx="45">
                  <c:v>1407</c:v>
                </c:pt>
                <c:pt idx="46">
                  <c:v>1540</c:v>
                </c:pt>
                <c:pt idx="47">
                  <c:v>1540</c:v>
                </c:pt>
                <c:pt idx="48">
                  <c:v>1540</c:v>
                </c:pt>
                <c:pt idx="49">
                  <c:v>1540</c:v>
                </c:pt>
                <c:pt idx="50">
                  <c:v>2909</c:v>
                </c:pt>
                <c:pt idx="51">
                  <c:v>2909</c:v>
                </c:pt>
                <c:pt idx="52">
                  <c:v>3507</c:v>
                </c:pt>
                <c:pt idx="53">
                  <c:v>3730</c:v>
                </c:pt>
                <c:pt idx="54">
                  <c:v>4144</c:v>
                </c:pt>
                <c:pt idx="55">
                  <c:v>4528</c:v>
                </c:pt>
                <c:pt idx="56">
                  <c:v>4811</c:v>
                </c:pt>
                <c:pt idx="57">
                  <c:v>5033</c:v>
                </c:pt>
                <c:pt idx="58">
                  <c:v>5228</c:v>
                </c:pt>
                <c:pt idx="59">
                  <c:v>5408</c:v>
                </c:pt>
                <c:pt idx="60">
                  <c:v>5567</c:v>
                </c:pt>
                <c:pt idx="61">
                  <c:v>5828</c:v>
                </c:pt>
                <c:pt idx="62">
                  <c:v>6021</c:v>
                </c:pt>
                <c:pt idx="63">
                  <c:v>6325</c:v>
                </c:pt>
                <c:pt idx="64">
                  <c:v>6463</c:v>
                </c:pt>
                <c:pt idx="65">
                  <c:v>6598</c:v>
                </c:pt>
                <c:pt idx="66">
                  <c:v>6694</c:v>
                </c:pt>
                <c:pt idx="67">
                  <c:v>6776</c:v>
                </c:pt>
                <c:pt idx="68">
                  <c:v>6973</c:v>
                </c:pt>
                <c:pt idx="69">
                  <c:v>7117</c:v>
                </c:pt>
                <c:pt idx="70">
                  <c:v>7243</c:v>
                </c:pt>
                <c:pt idx="71">
                  <c:v>7368</c:v>
                </c:pt>
                <c:pt idx="72">
                  <c:v>7447</c:v>
                </c:pt>
                <c:pt idx="73">
                  <c:v>7534</c:v>
                </c:pt>
                <c:pt idx="74">
                  <c:v>7616</c:v>
                </c:pt>
                <c:pt idx="75">
                  <c:v>7757</c:v>
                </c:pt>
                <c:pt idx="76">
                  <c:v>7829</c:v>
                </c:pt>
                <c:pt idx="77">
                  <c:v>7937</c:v>
                </c:pt>
                <c:pt idx="78">
                  <c:v>8042</c:v>
                </c:pt>
                <c:pt idx="79">
                  <c:v>8114</c:v>
                </c:pt>
                <c:pt idx="80">
                  <c:v>8213</c:v>
                </c:pt>
                <c:pt idx="81">
                  <c:v>8277</c:v>
                </c:pt>
                <c:pt idx="82">
                  <c:v>8501</c:v>
                </c:pt>
                <c:pt idx="83">
                  <c:v>8635</c:v>
                </c:pt>
                <c:pt idx="84">
                  <c:v>8717</c:v>
                </c:pt>
                <c:pt idx="85">
                  <c:v>8764</c:v>
                </c:pt>
                <c:pt idx="86">
                  <c:v>8854</c:v>
                </c:pt>
                <c:pt idx="87">
                  <c:v>8922</c:v>
                </c:pt>
                <c:pt idx="88">
                  <c:v>9059</c:v>
                </c:pt>
                <c:pt idx="89">
                  <c:v>9072</c:v>
                </c:pt>
                <c:pt idx="90">
                  <c:v>9123</c:v>
                </c:pt>
                <c:pt idx="91">
                  <c:v>9183</c:v>
                </c:pt>
                <c:pt idx="92">
                  <c:v>9217</c:v>
                </c:pt>
                <c:pt idx="93">
                  <c:v>9283</c:v>
                </c:pt>
                <c:pt idx="94">
                  <c:v>9333</c:v>
                </c:pt>
                <c:pt idx="95">
                  <c:v>9419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63-43FF-968F-FEA330220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2800"/>
        <c:axId val="100986880"/>
      </c:lineChart>
      <c:lineChart>
        <c:grouping val="standard"/>
        <c:varyColors val="0"/>
        <c:ser>
          <c:idx val="1"/>
          <c:order val="1"/>
          <c:tx>
            <c:strRef>
              <c:f>'Data KOR'!$C$3</c:f>
              <c:strCache>
                <c:ptCount val="1"/>
                <c:pt idx="0">
                  <c:v>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KOR'!$C$4:$C$99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6</c:v>
                </c:pt>
                <c:pt idx="23">
                  <c:v>8</c:v>
                </c:pt>
                <c:pt idx="24">
                  <c:v>10</c:v>
                </c:pt>
                <c:pt idx="25">
                  <c:v>12</c:v>
                </c:pt>
                <c:pt idx="26">
                  <c:v>13</c:v>
                </c:pt>
                <c:pt idx="27">
                  <c:v>13</c:v>
                </c:pt>
                <c:pt idx="28">
                  <c:v>16</c:v>
                </c:pt>
                <c:pt idx="29">
                  <c:v>17</c:v>
                </c:pt>
                <c:pt idx="30">
                  <c:v>28</c:v>
                </c:pt>
                <c:pt idx="31">
                  <c:v>28</c:v>
                </c:pt>
                <c:pt idx="32">
                  <c:v>35</c:v>
                </c:pt>
                <c:pt idx="33">
                  <c:v>35</c:v>
                </c:pt>
                <c:pt idx="34">
                  <c:v>42</c:v>
                </c:pt>
                <c:pt idx="35">
                  <c:v>44</c:v>
                </c:pt>
                <c:pt idx="36">
                  <c:v>50</c:v>
                </c:pt>
                <c:pt idx="37">
                  <c:v>53</c:v>
                </c:pt>
                <c:pt idx="38">
                  <c:v>54</c:v>
                </c:pt>
                <c:pt idx="39">
                  <c:v>60</c:v>
                </c:pt>
                <c:pt idx="40">
                  <c:v>66</c:v>
                </c:pt>
                <c:pt idx="41">
                  <c:v>66</c:v>
                </c:pt>
                <c:pt idx="42">
                  <c:v>72</c:v>
                </c:pt>
                <c:pt idx="43">
                  <c:v>75</c:v>
                </c:pt>
                <c:pt idx="44">
                  <c:v>75</c:v>
                </c:pt>
                <c:pt idx="45">
                  <c:v>81</c:v>
                </c:pt>
                <c:pt idx="46">
                  <c:v>84</c:v>
                </c:pt>
                <c:pt idx="47">
                  <c:v>91</c:v>
                </c:pt>
                <c:pt idx="48">
                  <c:v>94</c:v>
                </c:pt>
                <c:pt idx="49">
                  <c:v>102</c:v>
                </c:pt>
                <c:pt idx="50">
                  <c:v>111</c:v>
                </c:pt>
                <c:pt idx="51">
                  <c:v>111</c:v>
                </c:pt>
                <c:pt idx="52">
                  <c:v>120</c:v>
                </c:pt>
                <c:pt idx="53">
                  <c:v>126</c:v>
                </c:pt>
                <c:pt idx="54">
                  <c:v>131</c:v>
                </c:pt>
                <c:pt idx="55">
                  <c:v>139</c:v>
                </c:pt>
                <c:pt idx="56">
                  <c:v>144</c:v>
                </c:pt>
                <c:pt idx="57">
                  <c:v>152</c:v>
                </c:pt>
                <c:pt idx="58">
                  <c:v>158</c:v>
                </c:pt>
                <c:pt idx="59">
                  <c:v>162</c:v>
                </c:pt>
                <c:pt idx="60">
                  <c:v>165</c:v>
                </c:pt>
                <c:pt idx="61">
                  <c:v>169</c:v>
                </c:pt>
                <c:pt idx="62">
                  <c:v>174</c:v>
                </c:pt>
                <c:pt idx="63">
                  <c:v>177</c:v>
                </c:pt>
                <c:pt idx="64">
                  <c:v>183</c:v>
                </c:pt>
                <c:pt idx="65">
                  <c:v>186</c:v>
                </c:pt>
                <c:pt idx="66">
                  <c:v>192</c:v>
                </c:pt>
                <c:pt idx="67">
                  <c:v>200</c:v>
                </c:pt>
                <c:pt idx="68">
                  <c:v>204</c:v>
                </c:pt>
                <c:pt idx="69">
                  <c:v>208</c:v>
                </c:pt>
                <c:pt idx="70">
                  <c:v>211</c:v>
                </c:pt>
                <c:pt idx="71">
                  <c:v>214</c:v>
                </c:pt>
                <c:pt idx="72">
                  <c:v>217</c:v>
                </c:pt>
                <c:pt idx="73">
                  <c:v>222</c:v>
                </c:pt>
                <c:pt idx="74">
                  <c:v>225</c:v>
                </c:pt>
                <c:pt idx="75">
                  <c:v>229</c:v>
                </c:pt>
                <c:pt idx="76">
                  <c:v>230</c:v>
                </c:pt>
                <c:pt idx="77">
                  <c:v>232</c:v>
                </c:pt>
                <c:pt idx="78">
                  <c:v>234</c:v>
                </c:pt>
                <c:pt idx="79">
                  <c:v>236</c:v>
                </c:pt>
                <c:pt idx="80">
                  <c:v>237</c:v>
                </c:pt>
                <c:pt idx="81">
                  <c:v>238</c:v>
                </c:pt>
                <c:pt idx="82">
                  <c:v>240</c:v>
                </c:pt>
                <c:pt idx="83">
                  <c:v>240</c:v>
                </c:pt>
                <c:pt idx="84">
                  <c:v>242</c:v>
                </c:pt>
                <c:pt idx="85">
                  <c:v>243</c:v>
                </c:pt>
                <c:pt idx="86">
                  <c:v>244</c:v>
                </c:pt>
                <c:pt idx="87">
                  <c:v>246</c:v>
                </c:pt>
                <c:pt idx="88">
                  <c:v>247</c:v>
                </c:pt>
                <c:pt idx="89">
                  <c:v>248</c:v>
                </c:pt>
                <c:pt idx="90">
                  <c:v>250</c:v>
                </c:pt>
                <c:pt idx="91">
                  <c:v>250</c:v>
                </c:pt>
                <c:pt idx="92">
                  <c:v>252</c:v>
                </c:pt>
                <c:pt idx="93">
                  <c:v>254</c:v>
                </c:pt>
                <c:pt idx="94">
                  <c:v>255</c:v>
                </c:pt>
                <c:pt idx="95">
                  <c:v>256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63-43FF-968F-FEA330220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9952"/>
        <c:axId val="100988416"/>
      </c:lineChart>
      <c:catAx>
        <c:axId val="100972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986880"/>
        <c:crosses val="autoZero"/>
        <c:auto val="1"/>
        <c:lblAlgn val="ctr"/>
        <c:lblOffset val="100"/>
        <c:noMultiLvlLbl val="0"/>
      </c:catAx>
      <c:valAx>
        <c:axId val="10098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972800"/>
        <c:crosses val="autoZero"/>
        <c:crossBetween val="between"/>
      </c:valAx>
      <c:valAx>
        <c:axId val="1009884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989952"/>
        <c:crosses val="max"/>
        <c:crossBetween val="between"/>
      </c:valAx>
      <c:catAx>
        <c:axId val="10098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00988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Infection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ITA'!$J$33:$J$93</c:f>
              <c:numCache>
                <c:formatCode>General</c:formatCode>
                <c:ptCount val="61"/>
                <c:pt idx="0">
                  <c:v>0.53752189906866776</c:v>
                </c:pt>
                <c:pt idx="1">
                  <c:v>0.21687354617280133</c:v>
                </c:pt>
                <c:pt idx="2">
                  <c:v>0.25395950554644597</c:v>
                </c:pt>
                <c:pt idx="3">
                  <c:v>0.25940092440809404</c:v>
                </c:pt>
                <c:pt idx="4">
                  <c:v>0.2841978160697991</c:v>
                </c:pt>
                <c:pt idx="5">
                  <c:v>0.23605875195949985</c:v>
                </c:pt>
                <c:pt idx="6">
                  <c:v>0.31846159931122353</c:v>
                </c:pt>
                <c:pt idx="7">
                  <c:v>0.29483208601350308</c:v>
                </c:pt>
                <c:pt idx="8">
                  <c:v>0.28138707074232561</c:v>
                </c:pt>
                <c:pt idx="9">
                  <c:v>0.12237297838863734</c:v>
                </c:pt>
                <c:pt idx="10">
                  <c:v>0.2679548642718772</c:v>
                </c:pt>
                <c:pt idx="11">
                  <c:v>0.24547080259521711</c:v>
                </c:pt>
                <c:pt idx="12">
                  <c:v>0.20353474812707839</c:v>
                </c:pt>
                <c:pt idx="13">
                  <c:v>0.23390315747984525</c:v>
                </c:pt>
                <c:pt idx="14">
                  <c:v>0.20232431911456045</c:v>
                </c:pt>
                <c:pt idx="15">
                  <c:v>0.15698314844326525</c:v>
                </c:pt>
                <c:pt idx="16">
                  <c:v>0.15289006575648195</c:v>
                </c:pt>
                <c:pt idx="17">
                  <c:v>0.16150692060805119</c:v>
                </c:pt>
                <c:pt idx="18">
                  <c:v>0.18548050870087285</c:v>
                </c:pt>
                <c:pt idx="19">
                  <c:v>0.18047801788717191</c:v>
                </c:pt>
                <c:pt idx="20">
                  <c:v>0.17390886836903566</c:v>
                </c:pt>
                <c:pt idx="21">
                  <c:v>0.13038427734035929</c:v>
                </c:pt>
                <c:pt idx="22">
                  <c:v>0.10278504073458784</c:v>
                </c:pt>
                <c:pt idx="23">
                  <c:v>0.10421983624039888</c:v>
                </c:pt>
                <c:pt idx="24">
                  <c:v>9.6538362555143836E-2</c:v>
                </c:pt>
                <c:pt idx="25">
                  <c:v>0.10797171350610484</c:v>
                </c:pt>
                <c:pt idx="26">
                  <c:v>9.5413648146776275E-2</c:v>
                </c:pt>
                <c:pt idx="27">
                  <c:v>9.0079784057284104E-2</c:v>
                </c:pt>
                <c:pt idx="28">
                  <c:v>7.4573485293400243E-2</c:v>
                </c:pt>
                <c:pt idx="29">
                  <c:v>5.4907339336824582E-2</c:v>
                </c:pt>
                <c:pt idx="30">
                  <c:v>5.3752667497087799E-2</c:v>
                </c:pt>
                <c:pt idx="31">
                  <c:v>6.1703894958869278E-2</c:v>
                </c:pt>
                <c:pt idx="32">
                  <c:v>5.804190771776311E-2</c:v>
                </c:pt>
                <c:pt idx="33">
                  <c:v>5.5313800675628168E-2</c:v>
                </c:pt>
                <c:pt idx="34">
                  <c:v>5.6384290037515106E-2</c:v>
                </c:pt>
                <c:pt idx="35">
                  <c:v>4.8994212262584075E-2</c:v>
                </c:pt>
                <c:pt idx="36">
                  <c:v>3.9527125086015906E-2</c:v>
                </c:pt>
                <c:pt idx="37">
                  <c:v>3.2683495155299926E-2</c:v>
                </c:pt>
                <c:pt idx="38">
                  <c:v>4.0871098116169374E-2</c:v>
                </c:pt>
                <c:pt idx="39">
                  <c:v>4.423292208325786E-2</c:v>
                </c:pt>
                <c:pt idx="40">
                  <c:v>4.0880785728106779E-2</c:v>
                </c:pt>
                <c:pt idx="41">
                  <c:v>4.7881771052435546E-2</c:v>
                </c:pt>
                <c:pt idx="42">
                  <c:v>4.09132591229696E-2</c:v>
                </c:pt>
                <c:pt idx="43">
                  <c:v>3.0915232364996052E-2</c:v>
                </c:pt>
                <c:pt idx="44">
                  <c:v>2.8758702785127696E-2</c:v>
                </c:pt>
                <c:pt idx="45">
                  <c:v>2.5641586879094354E-2</c:v>
                </c:pt>
                <c:pt idx="46">
                  <c:v>3.6012540608181938E-2</c:v>
                </c:pt>
                <c:pt idx="47">
                  <c:v>3.2857011317072096E-2</c:v>
                </c:pt>
                <c:pt idx="48">
                  <c:v>3.2731106627090258E-2</c:v>
                </c:pt>
                <c:pt idx="49">
                  <c:v>2.835541740237171E-2</c:v>
                </c:pt>
                <c:pt idx="50">
                  <c:v>2.0901168260143762E-2</c:v>
                </c:pt>
                <c:pt idx="51">
                  <c:v>2.5288990679427414E-2</c:v>
                </c:pt>
                <c:pt idx="52">
                  <c:v>3.1383492761732176E-2</c:v>
                </c:pt>
                <c:pt idx="53">
                  <c:v>2.4644829555819352E-2</c:v>
                </c:pt>
                <c:pt idx="54">
                  <c:v>2.8362926750994603E-2</c:v>
                </c:pt>
                <c:pt idx="55">
                  <c:v>2.2196697834582071E-2</c:v>
                </c:pt>
                <c:pt idx="56">
                  <c:v>2.2027389900961723E-2</c:v>
                </c:pt>
                <c:pt idx="57">
                  <c:v>1.6443495167179023E-2</c:v>
                </c:pt>
                <c:pt idx="58">
                  <c:v>1.9826668897400628E-2</c:v>
                </c:pt>
                <c:pt idx="59">
                  <c:v>1.9894257812315824E-2</c:v>
                </c:pt>
                <c:pt idx="60">
                  <c:v>1.7947436078921023E-2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FE-42E8-BA54-5F1CF4F66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048"/>
        <c:axId val="100083584"/>
      </c:lineChart>
      <c:catAx>
        <c:axId val="100082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083584"/>
        <c:crosses val="autoZero"/>
        <c:auto val="1"/>
        <c:lblAlgn val="ctr"/>
        <c:lblOffset val="100"/>
        <c:noMultiLvlLbl val="0"/>
      </c:catAx>
      <c:valAx>
        <c:axId val="10008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08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Death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ITA'!$K$33:$K$93</c:f>
              <c:numCache>
                <c:formatCode>General</c:formatCode>
                <c:ptCount val="61"/>
                <c:pt idx="0">
                  <c:v>4.7483380816714148E-3</c:v>
                </c:pt>
                <c:pt idx="1">
                  <c:v>1.1414077362079899E-2</c:v>
                </c:pt>
                <c:pt idx="2">
                  <c:v>1.4713896457765668E-2</c:v>
                </c:pt>
                <c:pt idx="3">
                  <c:v>1.2372956252761821E-2</c:v>
                </c:pt>
                <c:pt idx="4">
                  <c:v>1.5151515151515152E-2</c:v>
                </c:pt>
                <c:pt idx="5">
                  <c:v>1.4866504854368932E-2</c:v>
                </c:pt>
                <c:pt idx="6">
                  <c:v>9.1930541368743617E-3</c:v>
                </c:pt>
                <c:pt idx="7">
                  <c:v>2.6279391424619641E-2</c:v>
                </c:pt>
                <c:pt idx="8">
                  <c:v>1.5187098794426179E-2</c:v>
                </c:pt>
                <c:pt idx="9">
                  <c:v>2.1039448966812774E-2</c:v>
                </c:pt>
                <c:pt idx="10">
                  <c:v>2.2702264435049517E-2</c:v>
                </c:pt>
                <c:pt idx="11">
                  <c:v>2.0727101038715768E-2</c:v>
                </c:pt>
                <c:pt idx="12">
                  <c:v>1.7185359170091993E-2</c:v>
                </c:pt>
                <c:pt idx="13">
                  <c:v>1.170177198261451E-2</c:v>
                </c:pt>
                <c:pt idx="14">
                  <c:v>2.0732394366197181E-2</c:v>
                </c:pt>
                <c:pt idx="15">
                  <c:v>1.6939280687278551E-2</c:v>
                </c:pt>
                <c:pt idx="16">
                  <c:v>1.4952541932128461E-2</c:v>
                </c:pt>
                <c:pt idx="17">
                  <c:v>1.822576931931548E-2</c:v>
                </c:pt>
                <c:pt idx="18">
                  <c:v>1.4872866597004528E-2</c:v>
                </c:pt>
                <c:pt idx="19">
                  <c:v>1.8891232298885206E-2</c:v>
                </c:pt>
                <c:pt idx="20">
                  <c:v>2.1016086714546949E-2</c:v>
                </c:pt>
                <c:pt idx="21">
                  <c:v>1.5252688549940255E-2</c:v>
                </c:pt>
                <c:pt idx="22">
                  <c:v>1.2886487413696985E-2</c:v>
                </c:pt>
                <c:pt idx="23">
                  <c:v>1.4736800349081676E-2</c:v>
                </c:pt>
                <c:pt idx="24">
                  <c:v>1.2641125300758838E-2</c:v>
                </c:pt>
                <c:pt idx="25">
                  <c:v>1.2378088002642514E-2</c:v>
                </c:pt>
                <c:pt idx="26">
                  <c:v>1.481947333623595E-2</c:v>
                </c:pt>
                <c:pt idx="27">
                  <c:v>1.338573192399193E-2</c:v>
                </c:pt>
                <c:pt idx="28">
                  <c:v>1.0789980732177264E-2</c:v>
                </c:pt>
                <c:pt idx="29">
                  <c:v>1.0990795885219274E-2</c:v>
                </c:pt>
                <c:pt idx="30">
                  <c:v>1.1081982840800763E-2</c:v>
                </c:pt>
                <c:pt idx="31">
                  <c:v>9.3643330971855485E-3</c:v>
                </c:pt>
                <c:pt idx="32">
                  <c:v>9.4325572159062697E-3</c:v>
                </c:pt>
                <c:pt idx="33">
                  <c:v>9.2234704812821349E-3</c:v>
                </c:pt>
                <c:pt idx="34">
                  <c:v>7.9753595352976998E-3</c:v>
                </c:pt>
                <c:pt idx="35">
                  <c:v>5.9473910777805465E-3</c:v>
                </c:pt>
                <c:pt idx="36">
                  <c:v>6.9701685553339322E-3</c:v>
                </c:pt>
                <c:pt idx="37">
                  <c:v>6.4815907798298046E-3</c:v>
                </c:pt>
                <c:pt idx="38">
                  <c:v>5.7618505958518928E-3</c:v>
                </c:pt>
                <c:pt idx="39">
                  <c:v>6.403392748420147E-3</c:v>
                </c:pt>
                <c:pt idx="40">
                  <c:v>5.8837494967845828E-3</c:v>
                </c:pt>
                <c:pt idx="41">
                  <c:v>6.2987799293803999E-3</c:v>
                </c:pt>
                <c:pt idx="42">
                  <c:v>4.2984372039214513E-3</c:v>
                </c:pt>
                <c:pt idx="43">
                  <c:v>5.5352899181442105E-3</c:v>
                </c:pt>
                <c:pt idx="44">
                  <c:v>5.8099135268684376E-3</c:v>
                </c:pt>
                <c:pt idx="45">
                  <c:v>5.5421848481652302E-3</c:v>
                </c:pt>
                <c:pt idx="46">
                  <c:v>4.9801741638050429E-3</c:v>
                </c:pt>
                <c:pt idx="47">
                  <c:v>5.3936420685320851E-3</c:v>
                </c:pt>
                <c:pt idx="48">
                  <c:v>4.506273255922664E-3</c:v>
                </c:pt>
                <c:pt idx="49">
                  <c:v>4.0177784376130869E-3</c:v>
                </c:pt>
                <c:pt idx="50">
                  <c:v>4.1937241933547023E-3</c:v>
                </c:pt>
                <c:pt idx="51">
                  <c:v>4.9336178940658001E-3</c:v>
                </c:pt>
                <c:pt idx="52">
                  <c:v>4.0572282724749094E-3</c:v>
                </c:pt>
                <c:pt idx="53">
                  <c:v>4.308303698270179E-3</c:v>
                </c:pt>
                <c:pt idx="54">
                  <c:v>3.9308176100628931E-3</c:v>
                </c:pt>
                <c:pt idx="55">
                  <c:v>3.895725966186976E-3</c:v>
                </c:pt>
                <c:pt idx="56">
                  <c:v>2.4563757121127665E-3</c:v>
                </c:pt>
                <c:pt idx="57">
                  <c:v>3.1384597984976861E-3</c:v>
                </c:pt>
                <c:pt idx="58">
                  <c:v>3.6101424210635744E-3</c:v>
                </c:pt>
                <c:pt idx="59">
                  <c:v>3.0701962834466042E-3</c:v>
                </c:pt>
                <c:pt idx="60">
                  <c:v>2.7231814403241065E-3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D7-4493-8CEA-2BB0C520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57216"/>
        <c:axId val="101679488"/>
      </c:lineChart>
      <c:catAx>
        <c:axId val="101657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679488"/>
        <c:crosses val="autoZero"/>
        <c:auto val="1"/>
        <c:lblAlgn val="ctr"/>
        <c:lblOffset val="100"/>
        <c:noMultiLvlLbl val="0"/>
      </c:catAx>
      <c:valAx>
        <c:axId val="10167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65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Recovery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ITA'!$L$33:$L$93</c:f>
              <c:numCache>
                <c:formatCode>General</c:formatCode>
                <c:ptCount val="61"/>
                <c:pt idx="0">
                  <c:v>3.5137701804368468E-2</c:v>
                </c:pt>
                <c:pt idx="1">
                  <c:v>4.1851616994292962E-2</c:v>
                </c:pt>
                <c:pt idx="2">
                  <c:v>5.9945504087193461E-3</c:v>
                </c:pt>
                <c:pt idx="3">
                  <c:v>5.1259390190013257E-2</c:v>
                </c:pt>
                <c:pt idx="4">
                  <c:v>5.0997782705099776E-2</c:v>
                </c:pt>
                <c:pt idx="5">
                  <c:v>3.3070388349514562E-2</c:v>
                </c:pt>
                <c:pt idx="6">
                  <c:v>1.6853932584269662E-2</c:v>
                </c:pt>
                <c:pt idx="7">
                  <c:v>6.5204505038529937E-3</c:v>
                </c:pt>
                <c:pt idx="8">
                  <c:v>1.5969938938468764E-2</c:v>
                </c:pt>
                <c:pt idx="9">
                  <c:v>2.0100187852222919E-2</c:v>
                </c:pt>
                <c:pt idx="10">
                  <c:v>1.8590374703191057E-2</c:v>
                </c:pt>
                <c:pt idx="11">
                  <c:v>1.8602455146364494E-2</c:v>
                </c:pt>
                <c:pt idx="12">
                  <c:v>1.5423761988647484E-2</c:v>
                </c:pt>
                <c:pt idx="13">
                  <c:v>3.5239050484787697E-2</c:v>
                </c:pt>
                <c:pt idx="14">
                  <c:v>2.0788732394366197E-2</c:v>
                </c:pt>
                <c:pt idx="15">
                  <c:v>2.0094161044508081E-2</c:v>
                </c:pt>
                <c:pt idx="16">
                  <c:v>8.3214146404888834E-3</c:v>
                </c:pt>
                <c:pt idx="17">
                  <c:v>4.1593124088711533E-2</c:v>
                </c:pt>
                <c:pt idx="18">
                  <c:v>1.4454893765238593E-2</c:v>
                </c:pt>
                <c:pt idx="19">
                  <c:v>2.4585718589936727E-2</c:v>
                </c:pt>
                <c:pt idx="20">
                  <c:v>2.1625632735271513E-2</c:v>
                </c:pt>
                <c:pt idx="21">
                  <c:v>2.2305006911740588E-2</c:v>
                </c:pt>
                <c:pt idx="22">
                  <c:v>8.7482310562202494E-3</c:v>
                </c:pt>
                <c:pt idx="23">
                  <c:v>1.7731762465786029E-2</c:v>
                </c:pt>
                <c:pt idx="24">
                  <c:v>1.9174532667036833E-2</c:v>
                </c:pt>
                <c:pt idx="25">
                  <c:v>1.7367570104831278E-2</c:v>
                </c:pt>
                <c:pt idx="26">
                  <c:v>9.4980084820924637E-3</c:v>
                </c:pt>
                <c:pt idx="27">
                  <c:v>2.1591833047249074E-2</c:v>
                </c:pt>
                <c:pt idx="28">
                  <c:v>9.2200099907229008E-3</c:v>
                </c:pt>
                <c:pt idx="29">
                  <c:v>2.1521386031402273E-2</c:v>
                </c:pt>
                <c:pt idx="30">
                  <c:v>1.4683296260989302E-2</c:v>
                </c:pt>
                <c:pt idx="31">
                  <c:v>1.4400721324145037E-2</c:v>
                </c:pt>
                <c:pt idx="32">
                  <c:v>1.7760512336791937E-2</c:v>
                </c:pt>
                <c:pt idx="33">
                  <c:v>1.7820804585244855E-2</c:v>
                </c:pt>
                <c:pt idx="34">
                  <c:v>1.4498524382817258E-2</c:v>
                </c:pt>
                <c:pt idx="35">
                  <c:v>9.2779300813376538E-3</c:v>
                </c:pt>
                <c:pt idx="36">
                  <c:v>1.1200490980426539E-2</c:v>
                </c:pt>
                <c:pt idx="37">
                  <c:v>1.6686876924892957E-2</c:v>
                </c:pt>
                <c:pt idx="38">
                  <c:v>2.2313882658105393E-2</c:v>
                </c:pt>
                <c:pt idx="39">
                  <c:v>2.077428565430077E-2</c:v>
                </c:pt>
                <c:pt idx="40">
                  <c:v>2.0489899563363854E-2</c:v>
                </c:pt>
                <c:pt idx="41">
                  <c:v>2.1155352945366478E-2</c:v>
                </c:pt>
                <c:pt idx="42">
                  <c:v>1.6725009723842863E-2</c:v>
                </c:pt>
                <c:pt idx="43">
                  <c:v>1.1970308939591015E-2</c:v>
                </c:pt>
                <c:pt idx="44">
                  <c:v>1.6358477455219272E-2</c:v>
                </c:pt>
                <c:pt idx="45">
                  <c:v>9.2241900068078739E-3</c:v>
                </c:pt>
                <c:pt idx="46">
                  <c:v>1.9655087366483904E-2</c:v>
                </c:pt>
                <c:pt idx="47">
                  <c:v>2.4041573255039538E-2</c:v>
                </c:pt>
                <c:pt idx="48">
                  <c:v>2.0568052205456145E-2</c:v>
                </c:pt>
                <c:pt idx="49">
                  <c:v>1.9745571628731293E-2</c:v>
                </c:pt>
                <c:pt idx="50">
                  <c:v>1.6830320441172397E-2</c:v>
                </c:pt>
                <c:pt idx="51">
                  <c:v>2.5157755665807441E-2</c:v>
                </c:pt>
                <c:pt idx="52">
                  <c:v>2.7323621981450018E-2</c:v>
                </c:pt>
                <c:pt idx="53">
                  <c:v>2.8161821372528994E-2</c:v>
                </c:pt>
                <c:pt idx="54">
                  <c:v>2.7347259658580415E-2</c:v>
                </c:pt>
                <c:pt idx="55">
                  <c:v>2.4613478273113859E-2</c:v>
                </c:pt>
                <c:pt idx="56">
                  <c:v>1.7081258798076468E-2</c:v>
                </c:pt>
                <c:pt idx="57">
                  <c:v>1.5984467922678908E-2</c:v>
                </c:pt>
                <c:pt idx="58">
                  <c:v>2.1897120391634297E-2</c:v>
                </c:pt>
                <c:pt idx="59">
                  <c:v>2.1966636566703102E-2</c:v>
                </c:pt>
                <c:pt idx="60">
                  <c:v>4.4841721050670282E-2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31-4663-BBF5-ECC1BC4FB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87072"/>
        <c:axId val="101988608"/>
      </c:lineChart>
      <c:catAx>
        <c:axId val="101987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988608"/>
        <c:crosses val="autoZero"/>
        <c:auto val="1"/>
        <c:lblAlgn val="ctr"/>
        <c:lblOffset val="100"/>
        <c:noMultiLvlLbl val="0"/>
      </c:catAx>
      <c:valAx>
        <c:axId val="10198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98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R_t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ITA'!$M$33:$M$93</c:f>
              <c:numCache>
                <c:formatCode>General</c:formatCode>
                <c:ptCount val="61"/>
                <c:pt idx="0">
                  <c:v>13.476441898078741</c:v>
                </c:pt>
                <c:pt idx="1">
                  <c:v>4.0715426466012818</c:v>
                </c:pt>
                <c:pt idx="2">
                  <c:v>12.26357085994022</c:v>
                </c:pt>
                <c:pt idx="3">
                  <c:v>4.0765575828855338</c:v>
                </c:pt>
                <c:pt idx="4">
                  <c:v>4.2963088842730528</c:v>
                </c:pt>
                <c:pt idx="5">
                  <c:v>4.9243648510032374</c:v>
                </c:pt>
                <c:pt idx="6">
                  <c:v>12.22642767551717</c:v>
                </c:pt>
                <c:pt idx="7">
                  <c:v>8.9888264296044511</c:v>
                </c:pt>
                <c:pt idx="8">
                  <c:v>9.0312523659860986</c:v>
                </c:pt>
                <c:pt idx="9">
                  <c:v>2.9745760500251723</c:v>
                </c:pt>
                <c:pt idx="10">
                  <c:v>6.4891677999754602</c:v>
                </c:pt>
                <c:pt idx="11">
                  <c:v>6.2413824717487385</c:v>
                </c:pt>
                <c:pt idx="12">
                  <c:v>6.2416508294192292</c:v>
                </c:pt>
                <c:pt idx="13">
                  <c:v>4.9829369232351644</c:v>
                </c:pt>
                <c:pt idx="14">
                  <c:v>4.8728041577794405</c:v>
                </c:pt>
                <c:pt idx="15">
                  <c:v>4.2389564972170302</c:v>
                </c:pt>
                <c:pt idx="16">
                  <c:v>6.5691480208553221</c:v>
                </c:pt>
                <c:pt idx="17">
                  <c:v>2.6999316003123992</c:v>
                </c:pt>
                <c:pt idx="18">
                  <c:v>6.3244007182922326</c:v>
                </c:pt>
                <c:pt idx="19">
                  <c:v>4.1511194827964211</c:v>
                </c:pt>
                <c:pt idx="20">
                  <c:v>4.0783737291291624</c:v>
                </c:pt>
                <c:pt idx="21">
                  <c:v>3.4715728890604334</c:v>
                </c:pt>
                <c:pt idx="22">
                  <c:v>4.7509303565705725</c:v>
                </c:pt>
                <c:pt idx="23">
                  <c:v>3.2098690919782715</c:v>
                </c:pt>
                <c:pt idx="24">
                  <c:v>3.0343035071869813</c:v>
                </c:pt>
                <c:pt idx="25">
                  <c:v>3.6298310535269764</c:v>
                </c:pt>
                <c:pt idx="26">
                  <c:v>3.9236648292612979</c:v>
                </c:pt>
                <c:pt idx="27">
                  <c:v>2.5753589231082503</c:v>
                </c:pt>
                <c:pt idx="28">
                  <c:v>3.7268125870770956</c:v>
                </c:pt>
                <c:pt idx="29">
                  <c:v>1.6888235762716906</c:v>
                </c:pt>
                <c:pt idx="30">
                  <c:v>2.0862443323330151</c:v>
                </c:pt>
                <c:pt idx="31">
                  <c:v>2.5964129458709033</c:v>
                </c:pt>
                <c:pt idx="32">
                  <c:v>2.1344375119286214</c:v>
                </c:pt>
                <c:pt idx="33">
                  <c:v>2.0453053572173836</c:v>
                </c:pt>
                <c:pt idx="34">
                  <c:v>2.508880540762553</c:v>
                </c:pt>
                <c:pt idx="35">
                  <c:v>3.2179427777286804</c:v>
                </c:pt>
                <c:pt idx="36">
                  <c:v>2.1753269334129119</c:v>
                </c:pt>
                <c:pt idx="37">
                  <c:v>1.410688681351058</c:v>
                </c:pt>
                <c:pt idx="38">
                  <c:v>1.4557446370669083</c:v>
                </c:pt>
                <c:pt idx="39">
                  <c:v>1.6275460113925495</c:v>
                </c:pt>
                <c:pt idx="40">
                  <c:v>1.5500617921650881</c:v>
                </c:pt>
                <c:pt idx="41">
                  <c:v>1.7440642278117118</c:v>
                </c:pt>
                <c:pt idx="42">
                  <c:v>1.9460775991466028</c:v>
                </c:pt>
                <c:pt idx="43">
                  <c:v>1.7660196955407492</c:v>
                </c:pt>
                <c:pt idx="44">
                  <c:v>1.2972841740460563</c:v>
                </c:pt>
                <c:pt idx="45">
                  <c:v>1.7364848942906683</c:v>
                </c:pt>
                <c:pt idx="46">
                  <c:v>1.4618290357463701</c:v>
                </c:pt>
                <c:pt idx="47">
                  <c:v>1.1162483765070443</c:v>
                </c:pt>
                <c:pt idx="48">
                  <c:v>1.3053633956177584</c:v>
                </c:pt>
                <c:pt idx="49">
                  <c:v>1.1932415809726675</c:v>
                </c:pt>
                <c:pt idx="50">
                  <c:v>0.99415543600104705</c:v>
                </c:pt>
                <c:pt idx="51">
                  <c:v>0.84040665771236867</c:v>
                </c:pt>
                <c:pt idx="52">
                  <c:v>1.0000842076548555</c:v>
                </c:pt>
                <c:pt idx="53">
                  <c:v>0.75900014250277048</c:v>
                </c:pt>
                <c:pt idx="54">
                  <c:v>0.90679892204975199</c:v>
                </c:pt>
                <c:pt idx="55">
                  <c:v>0.77858005605022196</c:v>
                </c:pt>
                <c:pt idx="56">
                  <c:v>1.1274338195585567</c:v>
                </c:pt>
                <c:pt idx="57">
                  <c:v>0.85988376920808063</c:v>
                </c:pt>
                <c:pt idx="58">
                  <c:v>0.77729504114140524</c:v>
                </c:pt>
                <c:pt idx="59">
                  <c:v>0.79459961774665389</c:v>
                </c:pt>
                <c:pt idx="60">
                  <c:v>0.37732519439767731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F1-4D49-B7A9-773DFF32C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21760"/>
        <c:axId val="102023552"/>
      </c:lineChart>
      <c:catAx>
        <c:axId val="102021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023552"/>
        <c:crosses val="autoZero"/>
        <c:auto val="1"/>
        <c:lblAlgn val="ctr"/>
        <c:lblOffset val="100"/>
        <c:noMultiLvlLbl val="0"/>
      </c:catAx>
      <c:valAx>
        <c:axId val="102023552"/>
        <c:scaling>
          <c:logBase val="10"/>
          <c:orientation val="minMax"/>
          <c:max val="1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02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Dynamics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ITA'!$F$3</c:f>
              <c:strCache>
                <c:ptCount val="1"/>
                <c:pt idx="0">
                  <c:v>New 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ITA'!$F$4:$F$99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</c:v>
                </c:pt>
                <c:pt idx="21">
                  <c:v>42</c:v>
                </c:pt>
                <c:pt idx="22">
                  <c:v>93</c:v>
                </c:pt>
                <c:pt idx="23">
                  <c:v>74</c:v>
                </c:pt>
                <c:pt idx="24">
                  <c:v>93</c:v>
                </c:pt>
                <c:pt idx="25">
                  <c:v>131</c:v>
                </c:pt>
                <c:pt idx="26">
                  <c:v>202</c:v>
                </c:pt>
                <c:pt idx="27">
                  <c:v>233</c:v>
                </c:pt>
                <c:pt idx="28">
                  <c:v>240</c:v>
                </c:pt>
                <c:pt idx="29">
                  <c:v>566</c:v>
                </c:pt>
                <c:pt idx="30">
                  <c:v>342</c:v>
                </c:pt>
                <c:pt idx="31">
                  <c:v>466</c:v>
                </c:pt>
                <c:pt idx="32">
                  <c:v>587</c:v>
                </c:pt>
                <c:pt idx="33">
                  <c:v>769</c:v>
                </c:pt>
                <c:pt idx="34">
                  <c:v>778</c:v>
                </c:pt>
                <c:pt idx="35">
                  <c:v>1247</c:v>
                </c:pt>
                <c:pt idx="36">
                  <c:v>1492</c:v>
                </c:pt>
                <c:pt idx="37">
                  <c:v>1797</c:v>
                </c:pt>
                <c:pt idx="38">
                  <c:v>977</c:v>
                </c:pt>
                <c:pt idx="39">
                  <c:v>2313</c:v>
                </c:pt>
                <c:pt idx="40">
                  <c:v>2599</c:v>
                </c:pt>
                <c:pt idx="41">
                  <c:v>2599</c:v>
                </c:pt>
                <c:pt idx="42">
                  <c:v>3497</c:v>
                </c:pt>
                <c:pt idx="43">
                  <c:v>3590</c:v>
                </c:pt>
                <c:pt idx="44">
                  <c:v>3233</c:v>
                </c:pt>
                <c:pt idx="45">
                  <c:v>3526</c:v>
                </c:pt>
                <c:pt idx="46">
                  <c:v>4207</c:v>
                </c:pt>
                <c:pt idx="47">
                  <c:v>5322</c:v>
                </c:pt>
                <c:pt idx="48">
                  <c:v>5986</c:v>
                </c:pt>
                <c:pt idx="49">
                  <c:v>6557</c:v>
                </c:pt>
                <c:pt idx="50">
                  <c:v>5560</c:v>
                </c:pt>
                <c:pt idx="51">
                  <c:v>4789</c:v>
                </c:pt>
                <c:pt idx="52">
                  <c:v>5249</c:v>
                </c:pt>
                <c:pt idx="53">
                  <c:v>5210</c:v>
                </c:pt>
                <c:pt idx="54">
                  <c:v>6203</c:v>
                </c:pt>
                <c:pt idx="55">
                  <c:v>5909</c:v>
                </c:pt>
                <c:pt idx="56">
                  <c:v>5974</c:v>
                </c:pt>
                <c:pt idx="57">
                  <c:v>5217</c:v>
                </c:pt>
                <c:pt idx="58">
                  <c:v>4050</c:v>
                </c:pt>
                <c:pt idx="59">
                  <c:v>4053</c:v>
                </c:pt>
                <c:pt idx="60">
                  <c:v>4782</c:v>
                </c:pt>
                <c:pt idx="61">
                  <c:v>4668</c:v>
                </c:pt>
                <c:pt idx="62">
                  <c:v>4585</c:v>
                </c:pt>
                <c:pt idx="63">
                  <c:v>4805</c:v>
                </c:pt>
                <c:pt idx="64">
                  <c:v>4316</c:v>
                </c:pt>
                <c:pt idx="65">
                  <c:v>3599</c:v>
                </c:pt>
                <c:pt idx="66">
                  <c:v>3039</c:v>
                </c:pt>
                <c:pt idx="67">
                  <c:v>3836</c:v>
                </c:pt>
                <c:pt idx="68">
                  <c:v>4204</c:v>
                </c:pt>
                <c:pt idx="69">
                  <c:v>3951</c:v>
                </c:pt>
                <c:pt idx="70">
                  <c:v>4694</c:v>
                </c:pt>
                <c:pt idx="71">
                  <c:v>4092</c:v>
                </c:pt>
                <c:pt idx="72">
                  <c:v>3153</c:v>
                </c:pt>
                <c:pt idx="73">
                  <c:v>2972</c:v>
                </c:pt>
                <c:pt idx="74">
                  <c:v>2667</c:v>
                </c:pt>
                <c:pt idx="75">
                  <c:v>3786</c:v>
                </c:pt>
                <c:pt idx="76">
                  <c:v>3493</c:v>
                </c:pt>
                <c:pt idx="77">
                  <c:v>3491</c:v>
                </c:pt>
                <c:pt idx="78">
                  <c:v>3047</c:v>
                </c:pt>
                <c:pt idx="79">
                  <c:v>2256</c:v>
                </c:pt>
                <c:pt idx="80">
                  <c:v>2729</c:v>
                </c:pt>
                <c:pt idx="81">
                  <c:v>3370</c:v>
                </c:pt>
                <c:pt idx="82">
                  <c:v>2646</c:v>
                </c:pt>
                <c:pt idx="83">
                  <c:v>3021</c:v>
                </c:pt>
                <c:pt idx="84">
                  <c:v>2357</c:v>
                </c:pt>
                <c:pt idx="85">
                  <c:v>2324</c:v>
                </c:pt>
                <c:pt idx="86">
                  <c:v>1739</c:v>
                </c:pt>
                <c:pt idx="87">
                  <c:v>2091</c:v>
                </c:pt>
                <c:pt idx="88">
                  <c:v>2086</c:v>
                </c:pt>
                <c:pt idx="89">
                  <c:v>1872</c:v>
                </c:pt>
                <c:pt idx="90">
                  <c:v>1965</c:v>
                </c:pt>
                <c:pt idx="91">
                  <c:v>1900</c:v>
                </c:pt>
                <c:pt idx="92">
                  <c:v>1389</c:v>
                </c:pt>
                <c:pt idx="93">
                  <c:v>1221</c:v>
                </c:pt>
                <c:pt idx="94">
                  <c:v>1075</c:v>
                </c:pt>
                <c:pt idx="95">
                  <c:v>1444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A5-4D32-9CA2-115FA2B06971}"/>
            </c:ext>
          </c:extLst>
        </c:ser>
        <c:ser>
          <c:idx val="2"/>
          <c:order val="2"/>
          <c:tx>
            <c:strRef>
              <c:f>'Data ITA'!$H$3</c:f>
              <c:strCache>
                <c:ptCount val="1"/>
                <c:pt idx="0">
                  <c:v>New 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ITA'!$H$4:$H$99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-1</c:v>
                </c:pt>
                <c:pt idx="24">
                  <c:v>0</c:v>
                </c:pt>
                <c:pt idx="25">
                  <c:v>2</c:v>
                </c:pt>
                <c:pt idx="26">
                  <c:v>42</c:v>
                </c:pt>
                <c:pt idx="27">
                  <c:v>1</c:v>
                </c:pt>
                <c:pt idx="28">
                  <c:v>0</c:v>
                </c:pt>
                <c:pt idx="29">
                  <c:v>37</c:v>
                </c:pt>
                <c:pt idx="30">
                  <c:v>66</c:v>
                </c:pt>
                <c:pt idx="31">
                  <c:v>11</c:v>
                </c:pt>
                <c:pt idx="32">
                  <c:v>116</c:v>
                </c:pt>
                <c:pt idx="33">
                  <c:v>138</c:v>
                </c:pt>
                <c:pt idx="34">
                  <c:v>109</c:v>
                </c:pt>
                <c:pt idx="35">
                  <c:v>66</c:v>
                </c:pt>
                <c:pt idx="36">
                  <c:v>33</c:v>
                </c:pt>
                <c:pt idx="37">
                  <c:v>102</c:v>
                </c:pt>
                <c:pt idx="38">
                  <c:v>160.5</c:v>
                </c:pt>
                <c:pt idx="39">
                  <c:v>160.5</c:v>
                </c:pt>
                <c:pt idx="40">
                  <c:v>197</c:v>
                </c:pt>
                <c:pt idx="41">
                  <c:v>197</c:v>
                </c:pt>
                <c:pt idx="42">
                  <c:v>527</c:v>
                </c:pt>
                <c:pt idx="43">
                  <c:v>369</c:v>
                </c:pt>
                <c:pt idx="44">
                  <c:v>414</c:v>
                </c:pt>
                <c:pt idx="45">
                  <c:v>192</c:v>
                </c:pt>
                <c:pt idx="46">
                  <c:v>1084</c:v>
                </c:pt>
                <c:pt idx="47">
                  <c:v>415</c:v>
                </c:pt>
                <c:pt idx="48">
                  <c:v>816</c:v>
                </c:pt>
                <c:pt idx="49">
                  <c:v>816</c:v>
                </c:pt>
                <c:pt idx="50">
                  <c:v>952</c:v>
                </c:pt>
                <c:pt idx="51">
                  <c:v>408</c:v>
                </c:pt>
                <c:pt idx="52">
                  <c:v>894</c:v>
                </c:pt>
                <c:pt idx="53">
                  <c:v>1036</c:v>
                </c:pt>
                <c:pt idx="54">
                  <c:v>999</c:v>
                </c:pt>
                <c:pt idx="55">
                  <c:v>589</c:v>
                </c:pt>
                <c:pt idx="56">
                  <c:v>1434</c:v>
                </c:pt>
                <c:pt idx="57">
                  <c:v>646</c:v>
                </c:pt>
                <c:pt idx="58">
                  <c:v>1590</c:v>
                </c:pt>
                <c:pt idx="59">
                  <c:v>1109</c:v>
                </c:pt>
                <c:pt idx="60">
                  <c:v>1118</c:v>
                </c:pt>
                <c:pt idx="61">
                  <c:v>1431</c:v>
                </c:pt>
                <c:pt idx="62">
                  <c:v>1480</c:v>
                </c:pt>
                <c:pt idx="63">
                  <c:v>1238</c:v>
                </c:pt>
                <c:pt idx="64">
                  <c:v>819</c:v>
                </c:pt>
                <c:pt idx="65">
                  <c:v>1022</c:v>
                </c:pt>
                <c:pt idx="66">
                  <c:v>1555</c:v>
                </c:pt>
                <c:pt idx="67">
                  <c:v>2099</c:v>
                </c:pt>
                <c:pt idx="68">
                  <c:v>1979</c:v>
                </c:pt>
                <c:pt idx="69">
                  <c:v>1985</c:v>
                </c:pt>
                <c:pt idx="70">
                  <c:v>2079</c:v>
                </c:pt>
                <c:pt idx="71">
                  <c:v>1677</c:v>
                </c:pt>
                <c:pt idx="72">
                  <c:v>1224</c:v>
                </c:pt>
                <c:pt idx="73">
                  <c:v>1695</c:v>
                </c:pt>
                <c:pt idx="74">
                  <c:v>962</c:v>
                </c:pt>
                <c:pt idx="75">
                  <c:v>2072</c:v>
                </c:pt>
                <c:pt idx="76">
                  <c:v>2563</c:v>
                </c:pt>
                <c:pt idx="77">
                  <c:v>2200</c:v>
                </c:pt>
                <c:pt idx="78">
                  <c:v>2128</c:v>
                </c:pt>
                <c:pt idx="79">
                  <c:v>1822</c:v>
                </c:pt>
                <c:pt idx="80">
                  <c:v>2723</c:v>
                </c:pt>
                <c:pt idx="81">
                  <c:v>2943</c:v>
                </c:pt>
                <c:pt idx="82">
                  <c:v>3033</c:v>
                </c:pt>
                <c:pt idx="83">
                  <c:v>2922</c:v>
                </c:pt>
                <c:pt idx="84">
                  <c:v>2622</c:v>
                </c:pt>
                <c:pt idx="85">
                  <c:v>1808</c:v>
                </c:pt>
                <c:pt idx="86">
                  <c:v>1696</c:v>
                </c:pt>
                <c:pt idx="87">
                  <c:v>2317</c:v>
                </c:pt>
                <c:pt idx="88">
                  <c:v>2311</c:v>
                </c:pt>
                <c:pt idx="89">
                  <c:v>4693</c:v>
                </c:pt>
                <c:pt idx="90">
                  <c:v>2304</c:v>
                </c:pt>
                <c:pt idx="91">
                  <c:v>1665</c:v>
                </c:pt>
                <c:pt idx="92">
                  <c:v>1740</c:v>
                </c:pt>
                <c:pt idx="93">
                  <c:v>1225</c:v>
                </c:pt>
                <c:pt idx="94">
                  <c:v>2352</c:v>
                </c:pt>
                <c:pt idx="95">
                  <c:v>8014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9A5-4D32-9CA2-115FA2B06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73856"/>
        <c:axId val="102075392"/>
      </c:lineChart>
      <c:lineChart>
        <c:grouping val="standard"/>
        <c:varyColors val="0"/>
        <c:ser>
          <c:idx val="1"/>
          <c:order val="1"/>
          <c:tx>
            <c:strRef>
              <c:f>'Data ITA'!$G$3</c:f>
              <c:strCache>
                <c:ptCount val="1"/>
                <c:pt idx="0">
                  <c:v>New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ITA'!$G$4:$G$99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5</c:v>
                </c:pt>
                <c:pt idx="27">
                  <c:v>4</c:v>
                </c:pt>
                <c:pt idx="28">
                  <c:v>8</c:v>
                </c:pt>
                <c:pt idx="29">
                  <c:v>5</c:v>
                </c:pt>
                <c:pt idx="30">
                  <c:v>18</c:v>
                </c:pt>
                <c:pt idx="31">
                  <c:v>27</c:v>
                </c:pt>
                <c:pt idx="32">
                  <c:v>28</c:v>
                </c:pt>
                <c:pt idx="33">
                  <c:v>41</c:v>
                </c:pt>
                <c:pt idx="34">
                  <c:v>49</c:v>
                </c:pt>
                <c:pt idx="35">
                  <c:v>36</c:v>
                </c:pt>
                <c:pt idx="36">
                  <c:v>133</c:v>
                </c:pt>
                <c:pt idx="37">
                  <c:v>97</c:v>
                </c:pt>
                <c:pt idx="38">
                  <c:v>168</c:v>
                </c:pt>
                <c:pt idx="39">
                  <c:v>196</c:v>
                </c:pt>
                <c:pt idx="40">
                  <c:v>219.5</c:v>
                </c:pt>
                <c:pt idx="41">
                  <c:v>219.5</c:v>
                </c:pt>
                <c:pt idx="42">
                  <c:v>175</c:v>
                </c:pt>
                <c:pt idx="43">
                  <c:v>368</c:v>
                </c:pt>
                <c:pt idx="44">
                  <c:v>349</c:v>
                </c:pt>
                <c:pt idx="45">
                  <c:v>345</c:v>
                </c:pt>
                <c:pt idx="46">
                  <c:v>475</c:v>
                </c:pt>
                <c:pt idx="47">
                  <c:v>427</c:v>
                </c:pt>
                <c:pt idx="48">
                  <c:v>627</c:v>
                </c:pt>
                <c:pt idx="49">
                  <c:v>793</c:v>
                </c:pt>
                <c:pt idx="50">
                  <c:v>651</c:v>
                </c:pt>
                <c:pt idx="51">
                  <c:v>601</c:v>
                </c:pt>
                <c:pt idx="52">
                  <c:v>743</c:v>
                </c:pt>
                <c:pt idx="53">
                  <c:v>683</c:v>
                </c:pt>
                <c:pt idx="54">
                  <c:v>712</c:v>
                </c:pt>
                <c:pt idx="55">
                  <c:v>919</c:v>
                </c:pt>
                <c:pt idx="56">
                  <c:v>889</c:v>
                </c:pt>
                <c:pt idx="57">
                  <c:v>756</c:v>
                </c:pt>
                <c:pt idx="58">
                  <c:v>812</c:v>
                </c:pt>
                <c:pt idx="59">
                  <c:v>837</c:v>
                </c:pt>
                <c:pt idx="60">
                  <c:v>727</c:v>
                </c:pt>
                <c:pt idx="61">
                  <c:v>760</c:v>
                </c:pt>
                <c:pt idx="62">
                  <c:v>766</c:v>
                </c:pt>
                <c:pt idx="63">
                  <c:v>681</c:v>
                </c:pt>
                <c:pt idx="64">
                  <c:v>525</c:v>
                </c:pt>
                <c:pt idx="65">
                  <c:v>636</c:v>
                </c:pt>
                <c:pt idx="66">
                  <c:v>604</c:v>
                </c:pt>
                <c:pt idx="67">
                  <c:v>542</c:v>
                </c:pt>
                <c:pt idx="68">
                  <c:v>610</c:v>
                </c:pt>
                <c:pt idx="69">
                  <c:v>570</c:v>
                </c:pt>
                <c:pt idx="70">
                  <c:v>619</c:v>
                </c:pt>
                <c:pt idx="71">
                  <c:v>431</c:v>
                </c:pt>
                <c:pt idx="72">
                  <c:v>566</c:v>
                </c:pt>
                <c:pt idx="73">
                  <c:v>602</c:v>
                </c:pt>
                <c:pt idx="74">
                  <c:v>578</c:v>
                </c:pt>
                <c:pt idx="75">
                  <c:v>525</c:v>
                </c:pt>
                <c:pt idx="76">
                  <c:v>575</c:v>
                </c:pt>
                <c:pt idx="77">
                  <c:v>482</c:v>
                </c:pt>
                <c:pt idx="78">
                  <c:v>433</c:v>
                </c:pt>
                <c:pt idx="79">
                  <c:v>454</c:v>
                </c:pt>
                <c:pt idx="80">
                  <c:v>534</c:v>
                </c:pt>
                <c:pt idx="81">
                  <c:v>437</c:v>
                </c:pt>
                <c:pt idx="82">
                  <c:v>464</c:v>
                </c:pt>
                <c:pt idx="83">
                  <c:v>420</c:v>
                </c:pt>
                <c:pt idx="84">
                  <c:v>415</c:v>
                </c:pt>
                <c:pt idx="85">
                  <c:v>260</c:v>
                </c:pt>
                <c:pt idx="86">
                  <c:v>333</c:v>
                </c:pt>
                <c:pt idx="87">
                  <c:v>382</c:v>
                </c:pt>
                <c:pt idx="88">
                  <c:v>323</c:v>
                </c:pt>
                <c:pt idx="89">
                  <c:v>285</c:v>
                </c:pt>
                <c:pt idx="90">
                  <c:v>269</c:v>
                </c:pt>
                <c:pt idx="91">
                  <c:v>474</c:v>
                </c:pt>
                <c:pt idx="92">
                  <c:v>174</c:v>
                </c:pt>
                <c:pt idx="93">
                  <c:v>195</c:v>
                </c:pt>
                <c:pt idx="94">
                  <c:v>236</c:v>
                </c:pt>
                <c:pt idx="95">
                  <c:v>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A5-4D32-9CA2-115FA2B06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82816"/>
        <c:axId val="102081280"/>
      </c:lineChart>
      <c:catAx>
        <c:axId val="102073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075392"/>
        <c:crosses val="autoZero"/>
        <c:auto val="1"/>
        <c:lblAlgn val="ctr"/>
        <c:lblOffset val="100"/>
        <c:noMultiLvlLbl val="0"/>
      </c:catAx>
      <c:valAx>
        <c:axId val="102075392"/>
        <c:scaling>
          <c:orientation val="minMax"/>
          <c:max val="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073856"/>
        <c:crosses val="autoZero"/>
        <c:crossBetween val="between"/>
      </c:valAx>
      <c:valAx>
        <c:axId val="102081280"/>
        <c:scaling>
          <c:orientation val="minMax"/>
          <c:max val="14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082816"/>
        <c:crosses val="max"/>
        <c:crossBetween val="between"/>
      </c:valAx>
      <c:catAx>
        <c:axId val="10208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02081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Development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ITA'!$B$3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ITA'!$B$4:$B$99</c:f>
              <c:numCache>
                <c:formatCode>General</c:formatCode>
                <c:ptCount val="9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20</c:v>
                </c:pt>
                <c:pt idx="21">
                  <c:v>62</c:v>
                </c:pt>
                <c:pt idx="22">
                  <c:v>155</c:v>
                </c:pt>
                <c:pt idx="23">
                  <c:v>229</c:v>
                </c:pt>
                <c:pt idx="24">
                  <c:v>322</c:v>
                </c:pt>
                <c:pt idx="25">
                  <c:v>453</c:v>
                </c:pt>
                <c:pt idx="26">
                  <c:v>655</c:v>
                </c:pt>
                <c:pt idx="27">
                  <c:v>888</c:v>
                </c:pt>
                <c:pt idx="28">
                  <c:v>1128</c:v>
                </c:pt>
                <c:pt idx="29">
                  <c:v>1694</c:v>
                </c:pt>
                <c:pt idx="30">
                  <c:v>2036</c:v>
                </c:pt>
                <c:pt idx="31">
                  <c:v>2502</c:v>
                </c:pt>
                <c:pt idx="32">
                  <c:v>3089</c:v>
                </c:pt>
                <c:pt idx="33">
                  <c:v>3858</c:v>
                </c:pt>
                <c:pt idx="34">
                  <c:v>4636</c:v>
                </c:pt>
                <c:pt idx="35">
                  <c:v>5883</c:v>
                </c:pt>
                <c:pt idx="36">
                  <c:v>7375</c:v>
                </c:pt>
                <c:pt idx="37">
                  <c:v>9172</c:v>
                </c:pt>
                <c:pt idx="38">
                  <c:v>10149</c:v>
                </c:pt>
                <c:pt idx="39">
                  <c:v>12462</c:v>
                </c:pt>
                <c:pt idx="40">
                  <c:v>15061</c:v>
                </c:pt>
                <c:pt idx="41">
                  <c:v>17660</c:v>
                </c:pt>
                <c:pt idx="42">
                  <c:v>21157</c:v>
                </c:pt>
                <c:pt idx="43">
                  <c:v>24747</c:v>
                </c:pt>
                <c:pt idx="44">
                  <c:v>27980</c:v>
                </c:pt>
                <c:pt idx="45">
                  <c:v>31506</c:v>
                </c:pt>
                <c:pt idx="46">
                  <c:v>35713</c:v>
                </c:pt>
                <c:pt idx="47">
                  <c:v>41035</c:v>
                </c:pt>
                <c:pt idx="48">
                  <c:v>47021</c:v>
                </c:pt>
                <c:pt idx="49">
                  <c:v>53578</c:v>
                </c:pt>
                <c:pt idx="50">
                  <c:v>59138</c:v>
                </c:pt>
                <c:pt idx="51">
                  <c:v>63927</c:v>
                </c:pt>
                <c:pt idx="52">
                  <c:v>69176</c:v>
                </c:pt>
                <c:pt idx="53">
                  <c:v>74386</c:v>
                </c:pt>
                <c:pt idx="54">
                  <c:v>80589</c:v>
                </c:pt>
                <c:pt idx="55">
                  <c:v>86498</c:v>
                </c:pt>
                <c:pt idx="56">
                  <c:v>92472</c:v>
                </c:pt>
                <c:pt idx="57">
                  <c:v>97689</c:v>
                </c:pt>
                <c:pt idx="58">
                  <c:v>101739</c:v>
                </c:pt>
                <c:pt idx="59">
                  <c:v>105792</c:v>
                </c:pt>
                <c:pt idx="60">
                  <c:v>110574</c:v>
                </c:pt>
                <c:pt idx="61">
                  <c:v>115242</c:v>
                </c:pt>
                <c:pt idx="62">
                  <c:v>119827</c:v>
                </c:pt>
                <c:pt idx="63">
                  <c:v>124632</c:v>
                </c:pt>
                <c:pt idx="64">
                  <c:v>128948</c:v>
                </c:pt>
                <c:pt idx="65">
                  <c:v>132547</c:v>
                </c:pt>
                <c:pt idx="66">
                  <c:v>135586</c:v>
                </c:pt>
                <c:pt idx="67">
                  <c:v>139422</c:v>
                </c:pt>
                <c:pt idx="68">
                  <c:v>143626</c:v>
                </c:pt>
                <c:pt idx="69">
                  <c:v>147577</c:v>
                </c:pt>
                <c:pt idx="70">
                  <c:v>152271</c:v>
                </c:pt>
                <c:pt idx="71">
                  <c:v>156363</c:v>
                </c:pt>
                <c:pt idx="72">
                  <c:v>159516</c:v>
                </c:pt>
                <c:pt idx="73">
                  <c:v>162488</c:v>
                </c:pt>
                <c:pt idx="74">
                  <c:v>165155</c:v>
                </c:pt>
                <c:pt idx="75">
                  <c:v>168941</c:v>
                </c:pt>
                <c:pt idx="76">
                  <c:v>172434</c:v>
                </c:pt>
                <c:pt idx="77">
                  <c:v>175925</c:v>
                </c:pt>
                <c:pt idx="78">
                  <c:v>178972</c:v>
                </c:pt>
                <c:pt idx="79">
                  <c:v>181228</c:v>
                </c:pt>
                <c:pt idx="80">
                  <c:v>183957</c:v>
                </c:pt>
                <c:pt idx="81">
                  <c:v>187327</c:v>
                </c:pt>
                <c:pt idx="82">
                  <c:v>189973</c:v>
                </c:pt>
                <c:pt idx="83">
                  <c:v>192994</c:v>
                </c:pt>
                <c:pt idx="84">
                  <c:v>195351</c:v>
                </c:pt>
                <c:pt idx="85">
                  <c:v>197675</c:v>
                </c:pt>
                <c:pt idx="86">
                  <c:v>199414</c:v>
                </c:pt>
                <c:pt idx="87">
                  <c:v>201505</c:v>
                </c:pt>
                <c:pt idx="88">
                  <c:v>203591</c:v>
                </c:pt>
                <c:pt idx="89">
                  <c:v>205463</c:v>
                </c:pt>
                <c:pt idx="90">
                  <c:v>207428</c:v>
                </c:pt>
                <c:pt idx="91">
                  <c:v>209328</c:v>
                </c:pt>
                <c:pt idx="92">
                  <c:v>210717</c:v>
                </c:pt>
                <c:pt idx="93">
                  <c:v>211938</c:v>
                </c:pt>
                <c:pt idx="94">
                  <c:v>213013</c:v>
                </c:pt>
                <c:pt idx="95">
                  <c:v>214457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2B-4A81-ADA2-06F2FAF844C6}"/>
            </c:ext>
          </c:extLst>
        </c:ser>
        <c:ser>
          <c:idx val="2"/>
          <c:order val="2"/>
          <c:tx>
            <c:strRef>
              <c:f>'Data ITA'!$D$3</c:f>
              <c:strCache>
                <c:ptCount val="1"/>
                <c:pt idx="0">
                  <c:v>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ITA'!$D$4:$D$99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45</c:v>
                </c:pt>
                <c:pt idx="27">
                  <c:v>46</c:v>
                </c:pt>
                <c:pt idx="28">
                  <c:v>46</c:v>
                </c:pt>
                <c:pt idx="29">
                  <c:v>83</c:v>
                </c:pt>
                <c:pt idx="30">
                  <c:v>149</c:v>
                </c:pt>
                <c:pt idx="31">
                  <c:v>160</c:v>
                </c:pt>
                <c:pt idx="32">
                  <c:v>276</c:v>
                </c:pt>
                <c:pt idx="33">
                  <c:v>414</c:v>
                </c:pt>
                <c:pt idx="34">
                  <c:v>523</c:v>
                </c:pt>
                <c:pt idx="35">
                  <c:v>589</c:v>
                </c:pt>
                <c:pt idx="36">
                  <c:v>622</c:v>
                </c:pt>
                <c:pt idx="37">
                  <c:v>724</c:v>
                </c:pt>
                <c:pt idx="38">
                  <c:v>884.5</c:v>
                </c:pt>
                <c:pt idx="39">
                  <c:v>1045</c:v>
                </c:pt>
                <c:pt idx="40">
                  <c:v>1242</c:v>
                </c:pt>
                <c:pt idx="41">
                  <c:v>1439</c:v>
                </c:pt>
                <c:pt idx="42">
                  <c:v>1966</c:v>
                </c:pt>
                <c:pt idx="43">
                  <c:v>2335</c:v>
                </c:pt>
                <c:pt idx="44">
                  <c:v>2749</c:v>
                </c:pt>
                <c:pt idx="45">
                  <c:v>2941</c:v>
                </c:pt>
                <c:pt idx="46">
                  <c:v>4025</c:v>
                </c:pt>
                <c:pt idx="47">
                  <c:v>4440</c:v>
                </c:pt>
                <c:pt idx="48">
                  <c:v>5256</c:v>
                </c:pt>
                <c:pt idx="49">
                  <c:v>6072</c:v>
                </c:pt>
                <c:pt idx="50">
                  <c:v>7024</c:v>
                </c:pt>
                <c:pt idx="51">
                  <c:v>7432</c:v>
                </c:pt>
                <c:pt idx="52">
                  <c:v>8326</c:v>
                </c:pt>
                <c:pt idx="53">
                  <c:v>9362</c:v>
                </c:pt>
                <c:pt idx="54">
                  <c:v>10361</c:v>
                </c:pt>
                <c:pt idx="55">
                  <c:v>10950</c:v>
                </c:pt>
                <c:pt idx="56">
                  <c:v>12384</c:v>
                </c:pt>
                <c:pt idx="57">
                  <c:v>13030</c:v>
                </c:pt>
                <c:pt idx="58">
                  <c:v>14620</c:v>
                </c:pt>
                <c:pt idx="59">
                  <c:v>15729</c:v>
                </c:pt>
                <c:pt idx="60">
                  <c:v>16847</c:v>
                </c:pt>
                <c:pt idx="61">
                  <c:v>18278</c:v>
                </c:pt>
                <c:pt idx="62">
                  <c:v>19758</c:v>
                </c:pt>
                <c:pt idx="63">
                  <c:v>20996</c:v>
                </c:pt>
                <c:pt idx="64">
                  <c:v>21815</c:v>
                </c:pt>
                <c:pt idx="65">
                  <c:v>22837</c:v>
                </c:pt>
                <c:pt idx="66">
                  <c:v>24392</c:v>
                </c:pt>
                <c:pt idx="67">
                  <c:v>26491</c:v>
                </c:pt>
                <c:pt idx="68">
                  <c:v>28470</c:v>
                </c:pt>
                <c:pt idx="69">
                  <c:v>30455</c:v>
                </c:pt>
                <c:pt idx="70">
                  <c:v>32534</c:v>
                </c:pt>
                <c:pt idx="71">
                  <c:v>34211</c:v>
                </c:pt>
                <c:pt idx="72">
                  <c:v>35435</c:v>
                </c:pt>
                <c:pt idx="73">
                  <c:v>37130</c:v>
                </c:pt>
                <c:pt idx="74">
                  <c:v>38092</c:v>
                </c:pt>
                <c:pt idx="75">
                  <c:v>40164</c:v>
                </c:pt>
                <c:pt idx="76">
                  <c:v>42727</c:v>
                </c:pt>
                <c:pt idx="77">
                  <c:v>44927</c:v>
                </c:pt>
                <c:pt idx="78">
                  <c:v>47055</c:v>
                </c:pt>
                <c:pt idx="79">
                  <c:v>48877</c:v>
                </c:pt>
                <c:pt idx="80">
                  <c:v>51600</c:v>
                </c:pt>
                <c:pt idx="81">
                  <c:v>54543</c:v>
                </c:pt>
                <c:pt idx="82">
                  <c:v>57576</c:v>
                </c:pt>
                <c:pt idx="83">
                  <c:v>60498</c:v>
                </c:pt>
                <c:pt idx="84">
                  <c:v>63120</c:v>
                </c:pt>
                <c:pt idx="85">
                  <c:v>64928</c:v>
                </c:pt>
                <c:pt idx="86">
                  <c:v>66624</c:v>
                </c:pt>
                <c:pt idx="87">
                  <c:v>68941</c:v>
                </c:pt>
                <c:pt idx="88">
                  <c:v>71252</c:v>
                </c:pt>
                <c:pt idx="89">
                  <c:v>75945</c:v>
                </c:pt>
                <c:pt idx="90">
                  <c:v>78249</c:v>
                </c:pt>
                <c:pt idx="91">
                  <c:v>79914</c:v>
                </c:pt>
                <c:pt idx="92">
                  <c:v>81654</c:v>
                </c:pt>
                <c:pt idx="93">
                  <c:v>82879</c:v>
                </c:pt>
                <c:pt idx="94">
                  <c:v>85231</c:v>
                </c:pt>
                <c:pt idx="95">
                  <c:v>93245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2B-4A81-ADA2-06F2FAF84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9296"/>
        <c:axId val="102200832"/>
      </c:lineChart>
      <c:lineChart>
        <c:grouping val="standard"/>
        <c:varyColors val="0"/>
        <c:ser>
          <c:idx val="1"/>
          <c:order val="1"/>
          <c:tx>
            <c:strRef>
              <c:f>'Data ITA'!$C$3</c:f>
              <c:strCache>
                <c:ptCount val="1"/>
                <c:pt idx="0">
                  <c:v>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ITA'!$C$4:$C$99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7</c:v>
                </c:pt>
                <c:pt idx="24">
                  <c:v>10</c:v>
                </c:pt>
                <c:pt idx="25">
                  <c:v>12</c:v>
                </c:pt>
                <c:pt idx="26">
                  <c:v>17</c:v>
                </c:pt>
                <c:pt idx="27">
                  <c:v>21</c:v>
                </c:pt>
                <c:pt idx="28">
                  <c:v>29</c:v>
                </c:pt>
                <c:pt idx="29">
                  <c:v>34</c:v>
                </c:pt>
                <c:pt idx="30">
                  <c:v>52</c:v>
                </c:pt>
                <c:pt idx="31">
                  <c:v>79</c:v>
                </c:pt>
                <c:pt idx="32">
                  <c:v>107</c:v>
                </c:pt>
                <c:pt idx="33">
                  <c:v>148</c:v>
                </c:pt>
                <c:pt idx="34">
                  <c:v>197</c:v>
                </c:pt>
                <c:pt idx="35">
                  <c:v>233</c:v>
                </c:pt>
                <c:pt idx="36">
                  <c:v>366</c:v>
                </c:pt>
                <c:pt idx="37">
                  <c:v>463</c:v>
                </c:pt>
                <c:pt idx="38">
                  <c:v>631</c:v>
                </c:pt>
                <c:pt idx="39">
                  <c:v>827</c:v>
                </c:pt>
                <c:pt idx="40">
                  <c:v>1046.5</c:v>
                </c:pt>
                <c:pt idx="41">
                  <c:v>1266</c:v>
                </c:pt>
                <c:pt idx="42">
                  <c:v>1441</c:v>
                </c:pt>
                <c:pt idx="43">
                  <c:v>1809</c:v>
                </c:pt>
                <c:pt idx="44">
                  <c:v>2158</c:v>
                </c:pt>
                <c:pt idx="45">
                  <c:v>2503</c:v>
                </c:pt>
                <c:pt idx="46">
                  <c:v>2978</c:v>
                </c:pt>
                <c:pt idx="47">
                  <c:v>3405</c:v>
                </c:pt>
                <c:pt idx="48">
                  <c:v>4032</c:v>
                </c:pt>
                <c:pt idx="49">
                  <c:v>4825</c:v>
                </c:pt>
                <c:pt idx="50">
                  <c:v>5476</c:v>
                </c:pt>
                <c:pt idx="51">
                  <c:v>6077</c:v>
                </c:pt>
                <c:pt idx="52">
                  <c:v>6820</c:v>
                </c:pt>
                <c:pt idx="53">
                  <c:v>7503</c:v>
                </c:pt>
                <c:pt idx="54">
                  <c:v>8215</c:v>
                </c:pt>
                <c:pt idx="55">
                  <c:v>9134</c:v>
                </c:pt>
                <c:pt idx="56">
                  <c:v>10023</c:v>
                </c:pt>
                <c:pt idx="57">
                  <c:v>10779</c:v>
                </c:pt>
                <c:pt idx="58">
                  <c:v>11591</c:v>
                </c:pt>
                <c:pt idx="59">
                  <c:v>12428</c:v>
                </c:pt>
                <c:pt idx="60">
                  <c:v>13155</c:v>
                </c:pt>
                <c:pt idx="61">
                  <c:v>13915</c:v>
                </c:pt>
                <c:pt idx="62">
                  <c:v>14681</c:v>
                </c:pt>
                <c:pt idx="63">
                  <c:v>15362</c:v>
                </c:pt>
                <c:pt idx="64">
                  <c:v>15887</c:v>
                </c:pt>
                <c:pt idx="65">
                  <c:v>16523</c:v>
                </c:pt>
                <c:pt idx="66">
                  <c:v>17127</c:v>
                </c:pt>
                <c:pt idx="67">
                  <c:v>17669</c:v>
                </c:pt>
                <c:pt idx="68">
                  <c:v>18279</c:v>
                </c:pt>
                <c:pt idx="69">
                  <c:v>18849</c:v>
                </c:pt>
                <c:pt idx="70">
                  <c:v>19468</c:v>
                </c:pt>
                <c:pt idx="71">
                  <c:v>19899</c:v>
                </c:pt>
                <c:pt idx="72">
                  <c:v>20465</c:v>
                </c:pt>
                <c:pt idx="73">
                  <c:v>21067</c:v>
                </c:pt>
                <c:pt idx="74">
                  <c:v>21645</c:v>
                </c:pt>
                <c:pt idx="75">
                  <c:v>22170</c:v>
                </c:pt>
                <c:pt idx="76">
                  <c:v>22745</c:v>
                </c:pt>
                <c:pt idx="77">
                  <c:v>23227</c:v>
                </c:pt>
                <c:pt idx="78">
                  <c:v>23660</c:v>
                </c:pt>
                <c:pt idx="79">
                  <c:v>24114</c:v>
                </c:pt>
                <c:pt idx="80">
                  <c:v>24648</c:v>
                </c:pt>
                <c:pt idx="81">
                  <c:v>25085</c:v>
                </c:pt>
                <c:pt idx="82">
                  <c:v>25549</c:v>
                </c:pt>
                <c:pt idx="83">
                  <c:v>25969</c:v>
                </c:pt>
                <c:pt idx="84">
                  <c:v>26384</c:v>
                </c:pt>
                <c:pt idx="85">
                  <c:v>26644</c:v>
                </c:pt>
                <c:pt idx="86">
                  <c:v>26977</c:v>
                </c:pt>
                <c:pt idx="87">
                  <c:v>27359</c:v>
                </c:pt>
                <c:pt idx="88">
                  <c:v>27682</c:v>
                </c:pt>
                <c:pt idx="89">
                  <c:v>27967</c:v>
                </c:pt>
                <c:pt idx="90">
                  <c:v>28236</c:v>
                </c:pt>
                <c:pt idx="91">
                  <c:v>28710</c:v>
                </c:pt>
                <c:pt idx="92">
                  <c:v>28884</c:v>
                </c:pt>
                <c:pt idx="93">
                  <c:v>29079</c:v>
                </c:pt>
                <c:pt idx="94">
                  <c:v>29315</c:v>
                </c:pt>
                <c:pt idx="95">
                  <c:v>29684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2B-4A81-ADA2-06F2FAF84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08256"/>
        <c:axId val="102202368"/>
      </c:lineChart>
      <c:catAx>
        <c:axId val="102199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200832"/>
        <c:crosses val="autoZero"/>
        <c:auto val="1"/>
        <c:lblAlgn val="ctr"/>
        <c:lblOffset val="100"/>
        <c:noMultiLvlLbl val="0"/>
      </c:catAx>
      <c:valAx>
        <c:axId val="10220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199296"/>
        <c:crosses val="autoZero"/>
        <c:crossBetween val="between"/>
      </c:valAx>
      <c:valAx>
        <c:axId val="1022023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208256"/>
        <c:crosses val="max"/>
        <c:crossBetween val="between"/>
        <c:majorUnit val="10000"/>
      </c:valAx>
      <c:catAx>
        <c:axId val="102208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02202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Infection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CHN'!$I$5:$I$89</c:f>
              <c:numCache>
                <c:formatCode>General</c:formatCode>
                <c:ptCount val="85"/>
                <c:pt idx="0">
                  <c:v>0.60886669692843087</c:v>
                </c:pt>
                <c:pt idx="1">
                  <c:v>0.22459534527344124</c:v>
                </c:pt>
                <c:pt idx="2">
                  <c:v>0.25075480692833307</c:v>
                </c:pt>
                <c:pt idx="3">
                  <c:v>0.19189258640627008</c:v>
                </c:pt>
                <c:pt idx="4">
                  <c:v>0.13372315427072518</c:v>
                </c:pt>
                <c:pt idx="5">
                  <c:v>0.13940821433828943</c:v>
                </c:pt>
                <c:pt idx="6">
                  <c:v>9.4104755643217186E-2</c:v>
                </c:pt>
                <c:pt idx="7">
                  <c:v>0.10320081549439347</c:v>
                </c:pt>
                <c:pt idx="8">
                  <c:v>7.9018765543748593E-2</c:v>
                </c:pt>
                <c:pt idx="9">
                  <c:v>5.8260714920860754E-2</c:v>
                </c:pt>
                <c:pt idx="10">
                  <c:v>0.25057409158449279</c:v>
                </c:pt>
                <c:pt idx="11">
                  <c:v>0.20532403564115337</c:v>
                </c:pt>
                <c:pt idx="12">
                  <c:v>0.14719149138217558</c:v>
                </c:pt>
                <c:pt idx="13">
                  <c:v>3.8942653087098003E-2</c:v>
                </c:pt>
                <c:pt idx="14">
                  <c:v>4.0259091098429622E-2</c:v>
                </c:pt>
                <c:pt idx="15">
                  <c:v>3.7162717999341892E-2</c:v>
                </c:pt>
                <c:pt idx="16">
                  <c:v>3.4500326051516136E-2</c:v>
                </c:pt>
                <c:pt idx="17">
                  <c:v>7.0613467141469729E-3</c:v>
                </c:pt>
                <c:pt idx="18">
                  <c:v>8.5244949599701334E-3</c:v>
                </c:pt>
                <c:pt idx="19">
                  <c:v>4.5438585620753043E-3</c:v>
                </c:pt>
                <c:pt idx="20">
                  <c:v>3.1446958137066279E-2</c:v>
                </c:pt>
                <c:pt idx="21">
                  <c:v>0</c:v>
                </c:pt>
                <c:pt idx="22">
                  <c:v>4.5121138030673486E-3</c:v>
                </c:pt>
                <c:pt idx="23">
                  <c:v>1.1653160832301907E-2</c:v>
                </c:pt>
                <c:pt idx="24">
                  <c:v>9.7202695496194317E-3</c:v>
                </c:pt>
                <c:pt idx="25">
                  <c:v>1.0436602107734312E-2</c:v>
                </c:pt>
                <c:pt idx="26">
                  <c:v>8.6999343401181883E-3</c:v>
                </c:pt>
                <c:pt idx="27">
                  <c:v>1.2354332778410585E-2</c:v>
                </c:pt>
                <c:pt idx="28">
                  <c:v>1.7771403629107688E-2</c:v>
                </c:pt>
                <c:pt idx="29">
                  <c:v>6.4874884151992582E-3</c:v>
                </c:pt>
                <c:pt idx="30">
                  <c:v>4.0580948312686884E-3</c:v>
                </c:pt>
                <c:pt idx="31">
                  <c:v>4.4530493707647632E-3</c:v>
                </c:pt>
                <c:pt idx="32">
                  <c:v>5.6139762872344885E-3</c:v>
                </c:pt>
                <c:pt idx="33">
                  <c:v>5.5922950601393637E-3</c:v>
                </c:pt>
                <c:pt idx="34">
                  <c:v>3.4969991966353198E-3</c:v>
                </c:pt>
                <c:pt idx="35">
                  <c:v>2.1055875102711586E-3</c:v>
                </c:pt>
                <c:pt idx="36">
                  <c:v>1.974441945922229E-3</c:v>
                </c:pt>
                <c:pt idx="37">
                  <c:v>1.0004708097928437E-3</c:v>
                </c:pt>
                <c:pt idx="38">
                  <c:v>8.3322650942186901E-4</c:v>
                </c:pt>
                <c:pt idx="39">
                  <c:v>5.5520855021167327E-4</c:v>
                </c:pt>
                <c:pt idx="40">
                  <c:v>3.7959307622228972E-4</c:v>
                </c:pt>
                <c:pt idx="41">
                  <c:v>3.4002040122407346E-4</c:v>
                </c:pt>
                <c:pt idx="42">
                  <c:v>3.8361944950608998E-4</c:v>
                </c:pt>
                <c:pt idx="43">
                  <c:v>4.1810389881885649E-4</c:v>
                </c:pt>
                <c:pt idx="44">
                  <c:v>1.1499540018399264E-4</c:v>
                </c:pt>
                <c:pt idx="45">
                  <c:v>1.2884937508053087E-4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2.3132084200786491E-4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7.7639751552795026E-4</c:v>
                </c:pt>
                <c:pt idx="60">
                  <c:v>0</c:v>
                </c:pt>
                <c:pt idx="61">
                  <c:v>0</c:v>
                </c:pt>
                <c:pt idx="62">
                  <c:v>1.1947431302270011E-3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2.5193798449612403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01-41CB-A3EE-52E581661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72256"/>
        <c:axId val="100673792"/>
      </c:lineChart>
      <c:catAx>
        <c:axId val="1006722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673792"/>
        <c:crosses val="autoZero"/>
        <c:auto val="1"/>
        <c:lblAlgn val="ctr"/>
        <c:lblOffset val="100"/>
        <c:noMultiLvlLbl val="0"/>
      </c:catAx>
      <c:valAx>
        <c:axId val="1006737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67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Infection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ESP'!$J$33:$J$93</c:f>
              <c:numCache>
                <c:formatCode>General</c:formatCode>
                <c:ptCount val="61"/>
                <c:pt idx="0">
                  <c:v>0.90697761712341285</c:v>
                </c:pt>
                <c:pt idx="1">
                  <c:v>0.43902517899997429</c:v>
                </c:pt>
                <c:pt idx="2">
                  <c:v>0.38135691098740454</c:v>
                </c:pt>
                <c:pt idx="3">
                  <c:v>0.3518530935593932</c:v>
                </c:pt>
                <c:pt idx="4">
                  <c:v>0.16972557652942025</c:v>
                </c:pt>
                <c:pt idx="5">
                  <c:v>0.55512118535267185</c:v>
                </c:pt>
                <c:pt idx="6">
                  <c:v>0.25445510314212449</c:v>
                </c:pt>
                <c:pt idx="7">
                  <c:v>0.37609097847408884</c:v>
                </c:pt>
                <c:pt idx="8">
                  <c:v>0.6389868335194786</c:v>
                </c:pt>
                <c:pt idx="9">
                  <c:v>0.61403186074320193</c:v>
                </c:pt>
                <c:pt idx="10">
                  <c:v>0.35750681818114416</c:v>
                </c:pt>
                <c:pt idx="11">
                  <c:v>0.72429997994684181</c:v>
                </c:pt>
                <c:pt idx="12">
                  <c:v>0.4201958355365556</c:v>
                </c:pt>
                <c:pt idx="13">
                  <c:v>0.23626777621155096</c:v>
                </c:pt>
                <c:pt idx="14">
                  <c:v>0.24778875714265231</c:v>
                </c:pt>
                <c:pt idx="15">
                  <c:v>0.30668730647736026</c:v>
                </c:pt>
                <c:pt idx="16">
                  <c:v>0.19916032105738332</c:v>
                </c:pt>
                <c:pt idx="17">
                  <c:v>0.21228461557820816</c:v>
                </c:pt>
                <c:pt idx="18">
                  <c:v>0.3321486290072207</c:v>
                </c:pt>
                <c:pt idx="19">
                  <c:v>0.15274806495774265</c:v>
                </c:pt>
                <c:pt idx="20">
                  <c:v>0.27932774035647673</c:v>
                </c:pt>
                <c:pt idx="21">
                  <c:v>0.15524563121419674</c:v>
                </c:pt>
                <c:pt idx="22">
                  <c:v>0.26091972537838765</c:v>
                </c:pt>
                <c:pt idx="23">
                  <c:v>0.16126812132971433</c:v>
                </c:pt>
                <c:pt idx="24">
                  <c:v>0.28958393347330913</c:v>
                </c:pt>
                <c:pt idx="25">
                  <c:v>0.20443368248236549</c:v>
                </c:pt>
                <c:pt idx="26">
                  <c:v>0.17115926449139229</c:v>
                </c:pt>
                <c:pt idx="27">
                  <c:v>0.1469346290406694</c:v>
                </c:pt>
                <c:pt idx="28">
                  <c:v>0.12526898643917223</c:v>
                </c:pt>
                <c:pt idx="29">
                  <c:v>0.13412516589191631</c:v>
                </c:pt>
                <c:pt idx="30">
                  <c:v>0.12578026983910895</c:v>
                </c:pt>
                <c:pt idx="31">
                  <c:v>0.12040832234794031</c:v>
                </c:pt>
                <c:pt idx="32">
                  <c:v>0.11049243431782267</c:v>
                </c:pt>
                <c:pt idx="33">
                  <c:v>9.5381603417907593E-2</c:v>
                </c:pt>
                <c:pt idx="34">
                  <c:v>9.0166381038109797E-2</c:v>
                </c:pt>
                <c:pt idx="35">
                  <c:v>6.8658563641835327E-2</c:v>
                </c:pt>
                <c:pt idx="36">
                  <c:v>6.2319431376206005E-2</c:v>
                </c:pt>
                <c:pt idx="37">
                  <c:v>6.3722954941128784E-2</c:v>
                </c:pt>
                <c:pt idx="38">
                  <c:v>7.435578772416665E-2</c:v>
                </c:pt>
                <c:pt idx="39">
                  <c:v>5.8752883910985605E-2</c:v>
                </c:pt>
                <c:pt idx="40">
                  <c:v>5.9194104234819217E-2</c:v>
                </c:pt>
                <c:pt idx="41">
                  <c:v>5.5130920602562444E-2</c:v>
                </c:pt>
                <c:pt idx="42">
                  <c:v>4.3720340813553686E-2</c:v>
                </c:pt>
                <c:pt idx="43">
                  <c:v>3.759790300765941E-2</c:v>
                </c:pt>
                <c:pt idx="44">
                  <c:v>2.7973391883175127E-2</c:v>
                </c:pt>
                <c:pt idx="45">
                  <c:v>5.8885291674947861E-2</c:v>
                </c:pt>
                <c:pt idx="46">
                  <c:v>8.3238051264544533E-2</c:v>
                </c:pt>
                <c:pt idx="47">
                  <c:v>6.5110700497676283E-2</c:v>
                </c:pt>
                <c:pt idx="48">
                  <c:v>9.2735871153895866E-3</c:v>
                </c:pt>
                <c:pt idx="49">
                  <c:v>7.2008430350583325E-2</c:v>
                </c:pt>
                <c:pt idx="50">
                  <c:v>1.5293412340333979E-2</c:v>
                </c:pt>
                <c:pt idx="51">
                  <c:v>4.0346504149114844E-2</c:v>
                </c:pt>
                <c:pt idx="52">
                  <c:v>4.2133749929394046E-2</c:v>
                </c:pt>
                <c:pt idx="53">
                  <c:v>4.6207717342717856E-2</c:v>
                </c:pt>
                <c:pt idx="54">
                  <c:v>-9.9195273760119149E-2</c:v>
                </c:pt>
                <c:pt idx="55">
                  <c:v>3.3227530224791239E-2</c:v>
                </c:pt>
                <c:pt idx="56">
                  <c:v>1.9894015523960907E-2</c:v>
                </c:pt>
                <c:pt idx="57">
                  <c:v>2.1367780313274264E-2</c:v>
                </c:pt>
                <c:pt idx="58">
                  <c:v>1.5444948355916118E-2</c:v>
                </c:pt>
                <c:pt idx="59">
                  <c:v>2.5516972544540356E-2</c:v>
                </c:pt>
                <c:pt idx="60">
                  <c:v>6.5295152303929006E-3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65-4658-9D0D-1D13CBAEE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24672"/>
        <c:axId val="101326208"/>
      </c:lineChart>
      <c:catAx>
        <c:axId val="101324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326208"/>
        <c:crosses val="autoZero"/>
        <c:auto val="1"/>
        <c:lblAlgn val="ctr"/>
        <c:lblOffset val="100"/>
        <c:noMultiLvlLbl val="0"/>
      </c:catAx>
      <c:valAx>
        <c:axId val="1013262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32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Death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ESP'!$K$33:$K$93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8.4745762711864406E-3</c:v>
                </c:pt>
                <c:pt idx="3">
                  <c:v>6.1728395061728392E-3</c:v>
                </c:pt>
                <c:pt idx="4">
                  <c:v>4.5871559633027525E-3</c:v>
                </c:pt>
                <c:pt idx="5">
                  <c:v>7.874015748031496E-3</c:v>
                </c:pt>
                <c:pt idx="6">
                  <c:v>1.2722646310432569E-2</c:v>
                </c:pt>
                <c:pt idx="7">
                  <c:v>1.5217391304347827E-2</c:v>
                </c:pt>
                <c:pt idx="8">
                  <c:v>1.7571884984025558E-2</c:v>
                </c:pt>
                <c:pt idx="9">
                  <c:v>6.9101678183613032E-3</c:v>
                </c:pt>
                <c:pt idx="10">
                  <c:v>1.167076167076167E-2</c:v>
                </c:pt>
                <c:pt idx="11">
                  <c:v>4.9019607843137254E-4</c:v>
                </c:pt>
                <c:pt idx="12">
                  <c:v>2.2181146025878003E-2</c:v>
                </c:pt>
                <c:pt idx="13">
                  <c:v>1.2637586628618018E-2</c:v>
                </c:pt>
                <c:pt idx="14">
                  <c:v>1.655220989610847E-2</c:v>
                </c:pt>
                <c:pt idx="15">
                  <c:v>7.5800915331807779E-3</c:v>
                </c:pt>
                <c:pt idx="16">
                  <c:v>2.1058434399117972E-2</c:v>
                </c:pt>
                <c:pt idx="17">
                  <c:v>8.8347894375184061E-3</c:v>
                </c:pt>
                <c:pt idx="18">
                  <c:v>1.6958872685564477E-2</c:v>
                </c:pt>
                <c:pt idx="19">
                  <c:v>1.3290902283788843E-2</c:v>
                </c:pt>
                <c:pt idx="20">
                  <c:v>1.8673716182012488E-2</c:v>
                </c:pt>
                <c:pt idx="21">
                  <c:v>1.8149401115479566E-2</c:v>
                </c:pt>
                <c:pt idx="22">
                  <c:v>2.2071168256828141E-2</c:v>
                </c:pt>
                <c:pt idx="23">
                  <c:v>1.68646080760095E-2</c:v>
                </c:pt>
                <c:pt idx="24">
                  <c:v>2.520806417690713E-2</c:v>
                </c:pt>
                <c:pt idx="25">
                  <c:v>1.7727957334386805E-2</c:v>
                </c:pt>
                <c:pt idx="26">
                  <c:v>1.665732879369047E-2</c:v>
                </c:pt>
                <c:pt idx="27">
                  <c:v>1.6476651569576759E-2</c:v>
                </c:pt>
                <c:pt idx="28">
                  <c:v>1.4935962741958958E-2</c:v>
                </c:pt>
                <c:pt idx="29">
                  <c:v>1.5580736543909348E-2</c:v>
                </c:pt>
                <c:pt idx="30">
                  <c:v>1.1786952410967539E-2</c:v>
                </c:pt>
                <c:pt idx="31">
                  <c:v>1.3533724340175954E-2</c:v>
                </c:pt>
                <c:pt idx="32">
                  <c:v>1.3331668608845236E-2</c:v>
                </c:pt>
                <c:pt idx="33">
                  <c:v>1.1337263584709366E-2</c:v>
                </c:pt>
                <c:pt idx="34">
                  <c:v>9.6660128019822426E-3</c:v>
                </c:pt>
                <c:pt idx="35">
                  <c:v>8.6747831304217395E-3</c:v>
                </c:pt>
                <c:pt idx="36">
                  <c:v>8.6499845535990116E-3</c:v>
                </c:pt>
                <c:pt idx="37">
                  <c:v>8.4924665548813585E-3</c:v>
                </c:pt>
                <c:pt idx="38">
                  <c:v>8.8205079762424879E-3</c:v>
                </c:pt>
                <c:pt idx="39">
                  <c:v>7.6691606074443548E-3</c:v>
                </c:pt>
                <c:pt idx="40">
                  <c:v>7.4056769069033995E-3</c:v>
                </c:pt>
                <c:pt idx="41">
                  <c:v>6.0676806435208726E-3</c:v>
                </c:pt>
                <c:pt idx="42">
                  <c:v>6.9062671797691039E-3</c:v>
                </c:pt>
                <c:pt idx="43">
                  <c:v>6.2707065148857634E-3</c:v>
                </c:pt>
                <c:pt idx="44">
                  <c:v>3.4240321402483564E-3</c:v>
                </c:pt>
                <c:pt idx="45">
                  <c:v>7.4958899069911822E-3</c:v>
                </c:pt>
                <c:pt idx="46">
                  <c:v>6.8912275921573967E-3</c:v>
                </c:pt>
                <c:pt idx="47">
                  <c:v>7.5630807168963849E-3</c:v>
                </c:pt>
                <c:pt idx="48">
                  <c:v>4.2690545605997499E-4</c:v>
                </c:pt>
                <c:pt idx="49">
                  <c:v>4.2317775530004336E-3</c:v>
                </c:pt>
                <c:pt idx="50">
                  <c:v>3.9558217005076146E-3</c:v>
                </c:pt>
                <c:pt idx="51">
                  <c:v>4.3535045711797999E-3</c:v>
                </c:pt>
                <c:pt idx="52">
                  <c:v>4.3334462353808454E-3</c:v>
                </c:pt>
                <c:pt idx="53">
                  <c:v>4.3669422471887811E-3</c:v>
                </c:pt>
                <c:pt idx="54">
                  <c:v>3.6116004211893681E-3</c:v>
                </c:pt>
                <c:pt idx="55">
                  <c:v>4.2900432409120311E-3</c:v>
                </c:pt>
                <c:pt idx="56">
                  <c:v>3.2991580273784293E-3</c:v>
                </c:pt>
                <c:pt idx="57">
                  <c:v>3.8456176224556187E-3</c:v>
                </c:pt>
                <c:pt idx="58">
                  <c:v>3.5383042001199028E-3</c:v>
                </c:pt>
                <c:pt idx="59">
                  <c:v>5.3671078042249682E-3</c:v>
                </c:pt>
                <c:pt idx="60">
                  <c:v>3.3628207541251021E-3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CB-4B87-8C58-5C4F37B00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67808"/>
        <c:axId val="101369344"/>
      </c:lineChart>
      <c:catAx>
        <c:axId val="101367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369344"/>
        <c:crosses val="autoZero"/>
        <c:auto val="1"/>
        <c:lblAlgn val="ctr"/>
        <c:lblOffset val="100"/>
        <c:noMultiLvlLbl val="0"/>
      </c:catAx>
      <c:valAx>
        <c:axId val="1013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36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Recovery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ESP'!$L$33:$L$93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7.124681933842239E-2</c:v>
                </c:pt>
                <c:pt idx="7">
                  <c:v>0</c:v>
                </c:pt>
                <c:pt idx="8">
                  <c:v>3.1948881789137379E-3</c:v>
                </c:pt>
                <c:pt idx="9">
                  <c:v>0</c:v>
                </c:pt>
                <c:pt idx="10">
                  <c:v>9.2751842751842756E-2</c:v>
                </c:pt>
                <c:pt idx="11">
                  <c:v>0</c:v>
                </c:pt>
                <c:pt idx="12">
                  <c:v>2.8437366699843596E-3</c:v>
                </c:pt>
                <c:pt idx="13">
                  <c:v>6.6041581736649008E-2</c:v>
                </c:pt>
                <c:pt idx="14">
                  <c:v>0</c:v>
                </c:pt>
                <c:pt idx="15">
                  <c:v>1.8592677345537758E-3</c:v>
                </c:pt>
                <c:pt idx="16">
                  <c:v>5.490628445424476E-2</c:v>
                </c:pt>
                <c:pt idx="17">
                  <c:v>5.2027093354275059E-3</c:v>
                </c:pt>
                <c:pt idx="18">
                  <c:v>2.1300999508438471E-3</c:v>
                </c:pt>
                <c:pt idx="19">
                  <c:v>3.0013727692499687E-2</c:v>
                </c:pt>
                <c:pt idx="20">
                  <c:v>3.0204173463074413E-2</c:v>
                </c:pt>
                <c:pt idx="21">
                  <c:v>2.057236902258389E-2</c:v>
                </c:pt>
                <c:pt idx="22">
                  <c:v>3.1939724008025881E-2</c:v>
                </c:pt>
                <c:pt idx="23">
                  <c:v>1.4896504920257889E-2</c:v>
                </c:pt>
                <c:pt idx="24">
                  <c:v>4.7261364660637566E-2</c:v>
                </c:pt>
                <c:pt idx="25">
                  <c:v>4.0690353324609269E-2</c:v>
                </c:pt>
                <c:pt idx="26">
                  <c:v>5.0467611946731029E-2</c:v>
                </c:pt>
                <c:pt idx="27">
                  <c:v>5.716070591910042E-2</c:v>
                </c:pt>
                <c:pt idx="28">
                  <c:v>4.4098384514626693E-2</c:v>
                </c:pt>
                <c:pt idx="29">
                  <c:v>3.5342503157104341E-2</c:v>
                </c:pt>
                <c:pt idx="30">
                  <c:v>3.9063977308540811E-2</c:v>
                </c:pt>
                <c:pt idx="31">
                  <c:v>4.9677419354838707E-2</c:v>
                </c:pt>
                <c:pt idx="32">
                  <c:v>5.6822595860385107E-2</c:v>
                </c:pt>
                <c:pt idx="33">
                  <c:v>5.0284098487475656E-2</c:v>
                </c:pt>
                <c:pt idx="34">
                  <c:v>4.7826760272558333E-2</c:v>
                </c:pt>
                <c:pt idx="35">
                  <c:v>4.8261293467663308E-2</c:v>
                </c:pt>
                <c:pt idx="36">
                  <c:v>2.9125733704046957E-2</c:v>
                </c:pt>
                <c:pt idx="37">
                  <c:v>3.3427023897125346E-2</c:v>
                </c:pt>
                <c:pt idx="38">
                  <c:v>5.6831465715736398E-2</c:v>
                </c:pt>
                <c:pt idx="39">
                  <c:v>4.8520613064502907E-2</c:v>
                </c:pt>
                <c:pt idx="40">
                  <c:v>4.0918117042401586E-2</c:v>
                </c:pt>
                <c:pt idx="41">
                  <c:v>3.9769312560676805E-2</c:v>
                </c:pt>
                <c:pt idx="42">
                  <c:v>3.7589334799340297E-2</c:v>
                </c:pt>
                <c:pt idx="43">
                  <c:v>2.6779470601047791E-2</c:v>
                </c:pt>
                <c:pt idx="44">
                  <c:v>3.1695124178232288E-2</c:v>
                </c:pt>
                <c:pt idx="45">
                  <c:v>3.850266150078753E-2</c:v>
                </c:pt>
                <c:pt idx="46">
                  <c:v>4.4775949956291222E-2</c:v>
                </c:pt>
                <c:pt idx="47">
                  <c:v>0</c:v>
                </c:pt>
                <c:pt idx="48">
                  <c:v>0</c:v>
                </c:pt>
                <c:pt idx="49">
                  <c:v>2.6422806184588074E-2</c:v>
                </c:pt>
                <c:pt idx="50">
                  <c:v>3.202331852791878E-2</c:v>
                </c:pt>
                <c:pt idx="51">
                  <c:v>1.9509775136426682E-2</c:v>
                </c:pt>
                <c:pt idx="52">
                  <c:v>3.3880576198920126E-2</c:v>
                </c:pt>
                <c:pt idx="53">
                  <c:v>3.3099437259942237E-2</c:v>
                </c:pt>
                <c:pt idx="54">
                  <c:v>3.0555910920416859E-2</c:v>
                </c:pt>
                <c:pt idx="55">
                  <c:v>3.8054272451793762E-2</c:v>
                </c:pt>
                <c:pt idx="56">
                  <c:v>3.0517211753250471E-2</c:v>
                </c:pt>
                <c:pt idx="57">
                  <c:v>2.9080304861046565E-2</c:v>
                </c:pt>
                <c:pt idx="58">
                  <c:v>1.9666388461131553E-2</c:v>
                </c:pt>
                <c:pt idx="59">
                  <c:v>7.5814840704714281E-2</c:v>
                </c:pt>
                <c:pt idx="60">
                  <c:v>3.893594328376937E-2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EC-4A82-8981-BF2736AA0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22976"/>
        <c:axId val="101424512"/>
      </c:lineChart>
      <c:catAx>
        <c:axId val="101422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424512"/>
        <c:crosses val="autoZero"/>
        <c:auto val="1"/>
        <c:lblAlgn val="ctr"/>
        <c:lblOffset val="100"/>
        <c:noMultiLvlLbl val="0"/>
      </c:catAx>
      <c:valAx>
        <c:axId val="10142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42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R_t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ESP'!$M$33:$M$93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45.000115496513736</c:v>
                </c:pt>
                <c:pt idx="3">
                  <c:v>57.000201156621699</c:v>
                </c:pt>
                <c:pt idx="4">
                  <c:v>37.000175683413609</c:v>
                </c:pt>
                <c:pt idx="5">
                  <c:v>70.500390539789322</c:v>
                </c:pt>
                <c:pt idx="6">
                  <c:v>3.0303289556016644</c:v>
                </c:pt>
                <c:pt idx="7">
                  <c:v>24.71455001401155</c:v>
                </c:pt>
                <c:pt idx="8">
                  <c:v>30.76967367563028</c:v>
                </c:pt>
                <c:pt idx="9">
                  <c:v>88.859182133266216</c:v>
                </c:pt>
                <c:pt idx="10">
                  <c:v>3.4236535294053096</c:v>
                </c:pt>
                <c:pt idx="11">
                  <c:v>1477.5719590915573</c:v>
                </c:pt>
                <c:pt idx="12">
                  <c:v>16.791121087094293</c:v>
                </c:pt>
                <c:pt idx="13">
                  <c:v>3.0029267100877428</c:v>
                </c:pt>
                <c:pt idx="14">
                  <c:v>14.97013140226726</c:v>
                </c:pt>
                <c:pt idx="15">
                  <c:v>32.490267377116709</c:v>
                </c:pt>
                <c:pt idx="16">
                  <c:v>2.6217476226276735</c:v>
                </c:pt>
                <c:pt idx="17">
                  <c:v>15.12268097129515</c:v>
                </c:pt>
                <c:pt idx="18">
                  <c:v>17.400026462069253</c:v>
                </c:pt>
                <c:pt idx="19">
                  <c:v>3.5272917709117921</c:v>
                </c:pt>
                <c:pt idx="20">
                  <c:v>5.7148077051758337</c:v>
                </c:pt>
                <c:pt idx="21">
                  <c:v>4.0092596660913102</c:v>
                </c:pt>
                <c:pt idx="22">
                  <c:v>4.8308723377297991</c:v>
                </c:pt>
                <c:pt idx="23">
                  <c:v>5.0775336918661127</c:v>
                </c:pt>
                <c:pt idx="24">
                  <c:v>3.9959461267794967</c:v>
                </c:pt>
                <c:pt idx="25">
                  <c:v>3.4994795326366375</c:v>
                </c:pt>
                <c:pt idx="26">
                  <c:v>2.5498609399639007</c:v>
                </c:pt>
                <c:pt idx="27">
                  <c:v>1.9953816113412643</c:v>
                </c:pt>
                <c:pt idx="28">
                  <c:v>2.1219678417837962</c:v>
                </c:pt>
                <c:pt idx="29">
                  <c:v>2.6338694607689384</c:v>
                </c:pt>
                <c:pt idx="30">
                  <c:v>2.4735097378338562</c:v>
                </c:pt>
                <c:pt idx="31">
                  <c:v>1.9048591009347089</c:v>
                </c:pt>
                <c:pt idx="32">
                  <c:v>1.5749924135586177</c:v>
                </c:pt>
                <c:pt idx="33">
                  <c:v>1.5478658733017758</c:v>
                </c:pt>
                <c:pt idx="34">
                  <c:v>1.568308088413255</c:v>
                </c:pt>
                <c:pt idx="35">
                  <c:v>1.2058885638801558</c:v>
                </c:pt>
                <c:pt idx="36">
                  <c:v>1.6497219444290059</c:v>
                </c:pt>
                <c:pt idx="37">
                  <c:v>1.5201271354689936</c:v>
                </c:pt>
                <c:pt idx="38">
                  <c:v>1.1325750551388398</c:v>
                </c:pt>
                <c:pt idx="39">
                  <c:v>1.0456152440478323</c:v>
                </c:pt>
                <c:pt idx="40">
                  <c:v>1.2249473685141101</c:v>
                </c:pt>
                <c:pt idx="41">
                  <c:v>1.2027604070136442</c:v>
                </c:pt>
                <c:pt idx="42">
                  <c:v>0.98257667879356481</c:v>
                </c:pt>
                <c:pt idx="43">
                  <c:v>1.1376006511485044</c:v>
                </c:pt>
                <c:pt idx="44">
                  <c:v>0.79652801535140461</c:v>
                </c:pt>
                <c:pt idx="45">
                  <c:v>1.2801553499571707</c:v>
                </c:pt>
                <c:pt idx="46">
                  <c:v>1.6110431266831193</c:v>
                </c:pt>
                <c:pt idx="47">
                  <c:v>8.6090183266476306</c:v>
                </c:pt>
                <c:pt idx="48">
                  <c:v>21.722812355171122</c:v>
                </c:pt>
                <c:pt idx="49">
                  <c:v>2.3490265262446517</c:v>
                </c:pt>
                <c:pt idx="50">
                  <c:v>0.42506330732858816</c:v>
                </c:pt>
                <c:pt idx="51">
                  <c:v>1.6907359190972517</c:v>
                </c:pt>
                <c:pt idx="52">
                  <c:v>1.1025730149667448</c:v>
                </c:pt>
                <c:pt idx="53">
                  <c:v>1.2333115169007214</c:v>
                </c:pt>
                <c:pt idx="54">
                  <c:v>-2.9032045315904456</c:v>
                </c:pt>
                <c:pt idx="55">
                  <c:v>0.78469871767262944</c:v>
                </c:pt>
                <c:pt idx="56">
                  <c:v>0.58829542180357974</c:v>
                </c:pt>
                <c:pt idx="57">
                  <c:v>0.64896527421458794</c:v>
                </c:pt>
                <c:pt idx="58">
                  <c:v>0.66559590257823109</c:v>
                </c:pt>
                <c:pt idx="59">
                  <c:v>0.31431830614081141</c:v>
                </c:pt>
                <c:pt idx="60">
                  <c:v>0.15436657261529582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2C-47D9-BD85-83499CFD9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36800"/>
        <c:axId val="101446784"/>
      </c:lineChart>
      <c:catAx>
        <c:axId val="101436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446784"/>
        <c:crosses val="autoZero"/>
        <c:auto val="1"/>
        <c:lblAlgn val="ctr"/>
        <c:lblOffset val="100"/>
        <c:noMultiLvlLbl val="0"/>
      </c:catAx>
      <c:valAx>
        <c:axId val="101446784"/>
        <c:scaling>
          <c:logBase val="10"/>
          <c:orientation val="minMax"/>
          <c:max val="1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43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Dynamics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ESP'!$F$3</c:f>
              <c:strCache>
                <c:ptCount val="1"/>
                <c:pt idx="0">
                  <c:v>New 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ESP'!$F$4:$F$99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7</c:v>
                </c:pt>
                <c:pt idx="26">
                  <c:v>2</c:v>
                </c:pt>
                <c:pt idx="27">
                  <c:v>17</c:v>
                </c:pt>
                <c:pt idx="28">
                  <c:v>13</c:v>
                </c:pt>
                <c:pt idx="29">
                  <c:v>39</c:v>
                </c:pt>
                <c:pt idx="30">
                  <c:v>36</c:v>
                </c:pt>
                <c:pt idx="31">
                  <c:v>45</c:v>
                </c:pt>
                <c:pt idx="32">
                  <c:v>57</c:v>
                </c:pt>
                <c:pt idx="33">
                  <c:v>37</c:v>
                </c:pt>
                <c:pt idx="34">
                  <c:v>141</c:v>
                </c:pt>
                <c:pt idx="35">
                  <c:v>100</c:v>
                </c:pt>
                <c:pt idx="36">
                  <c:v>173</c:v>
                </c:pt>
                <c:pt idx="37">
                  <c:v>400</c:v>
                </c:pt>
                <c:pt idx="38">
                  <c:v>622</c:v>
                </c:pt>
                <c:pt idx="39">
                  <c:v>582</c:v>
                </c:pt>
                <c:pt idx="40">
                  <c:v>1477.5</c:v>
                </c:pt>
                <c:pt idx="41">
                  <c:v>1477.5</c:v>
                </c:pt>
                <c:pt idx="42">
                  <c:v>1159</c:v>
                </c:pt>
                <c:pt idx="43">
                  <c:v>1407</c:v>
                </c:pt>
                <c:pt idx="44">
                  <c:v>2144</c:v>
                </c:pt>
                <c:pt idx="45">
                  <c:v>1806</c:v>
                </c:pt>
                <c:pt idx="46">
                  <c:v>2162</c:v>
                </c:pt>
                <c:pt idx="47">
                  <c:v>4053</c:v>
                </c:pt>
                <c:pt idx="48">
                  <c:v>2447</c:v>
                </c:pt>
                <c:pt idx="49">
                  <c:v>4964</c:v>
                </c:pt>
                <c:pt idx="50">
                  <c:v>3394</c:v>
                </c:pt>
                <c:pt idx="51">
                  <c:v>6368</c:v>
                </c:pt>
                <c:pt idx="52">
                  <c:v>4749</c:v>
                </c:pt>
                <c:pt idx="53">
                  <c:v>9630</c:v>
                </c:pt>
                <c:pt idx="54">
                  <c:v>8271</c:v>
                </c:pt>
                <c:pt idx="55">
                  <c:v>7933</c:v>
                </c:pt>
                <c:pt idx="56">
                  <c:v>7516</c:v>
                </c:pt>
                <c:pt idx="57">
                  <c:v>6875</c:v>
                </c:pt>
                <c:pt idx="58">
                  <c:v>7846</c:v>
                </c:pt>
                <c:pt idx="59">
                  <c:v>7967</c:v>
                </c:pt>
                <c:pt idx="60">
                  <c:v>8195</c:v>
                </c:pt>
                <c:pt idx="61">
                  <c:v>7947</c:v>
                </c:pt>
                <c:pt idx="62">
                  <c:v>7134</c:v>
                </c:pt>
                <c:pt idx="63">
                  <c:v>6969</c:v>
                </c:pt>
                <c:pt idx="64">
                  <c:v>5478</c:v>
                </c:pt>
                <c:pt idx="65">
                  <c:v>5029</c:v>
                </c:pt>
                <c:pt idx="66">
                  <c:v>5267</c:v>
                </c:pt>
                <c:pt idx="67">
                  <c:v>6278</c:v>
                </c:pt>
                <c:pt idx="68">
                  <c:v>5002</c:v>
                </c:pt>
                <c:pt idx="69">
                  <c:v>5051</c:v>
                </c:pt>
                <c:pt idx="70">
                  <c:v>4754</c:v>
                </c:pt>
                <c:pt idx="71">
                  <c:v>3804</c:v>
                </c:pt>
                <c:pt idx="72">
                  <c:v>3268</c:v>
                </c:pt>
                <c:pt idx="73">
                  <c:v>2442</c:v>
                </c:pt>
                <c:pt idx="74">
                  <c:v>5103</c:v>
                </c:pt>
                <c:pt idx="75">
                  <c:v>7304</c:v>
                </c:pt>
                <c:pt idx="76">
                  <c:v>5891</c:v>
                </c:pt>
                <c:pt idx="77">
                  <c:v>887</c:v>
                </c:pt>
                <c:pt idx="78">
                  <c:v>6948</c:v>
                </c:pt>
                <c:pt idx="79">
                  <c:v>1536</c:v>
                </c:pt>
                <c:pt idx="80">
                  <c:v>3968</c:v>
                </c:pt>
                <c:pt idx="81">
                  <c:v>4211</c:v>
                </c:pt>
                <c:pt idx="82">
                  <c:v>4635</c:v>
                </c:pt>
                <c:pt idx="83">
                  <c:v>-10034</c:v>
                </c:pt>
                <c:pt idx="84">
                  <c:v>2915</c:v>
                </c:pt>
                <c:pt idx="85">
                  <c:v>1729</c:v>
                </c:pt>
                <c:pt idx="86">
                  <c:v>1831</c:v>
                </c:pt>
                <c:pt idx="87">
                  <c:v>1308</c:v>
                </c:pt>
                <c:pt idx="88">
                  <c:v>2144</c:v>
                </c:pt>
                <c:pt idx="89">
                  <c:v>518</c:v>
                </c:pt>
                <c:pt idx="90">
                  <c:v>1573.5</c:v>
                </c:pt>
                <c:pt idx="91">
                  <c:v>1573.5</c:v>
                </c:pt>
                <c:pt idx="92">
                  <c:v>884</c:v>
                </c:pt>
                <c:pt idx="93">
                  <c:v>545</c:v>
                </c:pt>
                <c:pt idx="94">
                  <c:v>1318</c:v>
                </c:pt>
                <c:pt idx="95">
                  <c:v>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10-481F-B26C-CD3E374822AD}"/>
            </c:ext>
          </c:extLst>
        </c:ser>
        <c:ser>
          <c:idx val="2"/>
          <c:order val="2"/>
          <c:tx>
            <c:strRef>
              <c:f>'Data ESP'!$H$3</c:f>
              <c:strCache>
                <c:ptCount val="1"/>
                <c:pt idx="0">
                  <c:v>New 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ESP'!$H$4:$H$99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28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151</c:v>
                </c:pt>
                <c:pt idx="40">
                  <c:v>0</c:v>
                </c:pt>
                <c:pt idx="41">
                  <c:v>10</c:v>
                </c:pt>
                <c:pt idx="42">
                  <c:v>324</c:v>
                </c:pt>
                <c:pt idx="43">
                  <c:v>0</c:v>
                </c:pt>
                <c:pt idx="44">
                  <c:v>13</c:v>
                </c:pt>
                <c:pt idx="45">
                  <c:v>498</c:v>
                </c:pt>
                <c:pt idx="46">
                  <c:v>53</c:v>
                </c:pt>
                <c:pt idx="47">
                  <c:v>26</c:v>
                </c:pt>
                <c:pt idx="48">
                  <c:v>481</c:v>
                </c:pt>
                <c:pt idx="49">
                  <c:v>537</c:v>
                </c:pt>
                <c:pt idx="50">
                  <c:v>450</c:v>
                </c:pt>
                <c:pt idx="51">
                  <c:v>780</c:v>
                </c:pt>
                <c:pt idx="52">
                  <c:v>439</c:v>
                </c:pt>
                <c:pt idx="53">
                  <c:v>1573</c:v>
                </c:pt>
                <c:pt idx="54">
                  <c:v>1648</c:v>
                </c:pt>
                <c:pt idx="55">
                  <c:v>2342</c:v>
                </c:pt>
                <c:pt idx="56">
                  <c:v>2928</c:v>
                </c:pt>
                <c:pt idx="57">
                  <c:v>2424</c:v>
                </c:pt>
                <c:pt idx="58">
                  <c:v>2071</c:v>
                </c:pt>
                <c:pt idx="59">
                  <c:v>2479</c:v>
                </c:pt>
                <c:pt idx="60">
                  <c:v>3388</c:v>
                </c:pt>
                <c:pt idx="61">
                  <c:v>4096</c:v>
                </c:pt>
                <c:pt idx="62">
                  <c:v>3770</c:v>
                </c:pt>
                <c:pt idx="63">
                  <c:v>3706</c:v>
                </c:pt>
                <c:pt idx="64">
                  <c:v>3861</c:v>
                </c:pt>
                <c:pt idx="65">
                  <c:v>2357</c:v>
                </c:pt>
                <c:pt idx="66">
                  <c:v>2771</c:v>
                </c:pt>
                <c:pt idx="67">
                  <c:v>4813</c:v>
                </c:pt>
                <c:pt idx="68">
                  <c:v>4144</c:v>
                </c:pt>
                <c:pt idx="69">
                  <c:v>3503</c:v>
                </c:pt>
                <c:pt idx="70">
                  <c:v>3441</c:v>
                </c:pt>
                <c:pt idx="71">
                  <c:v>3282</c:v>
                </c:pt>
                <c:pt idx="72">
                  <c:v>2336</c:v>
                </c:pt>
                <c:pt idx="73">
                  <c:v>2777</c:v>
                </c:pt>
                <c:pt idx="74">
                  <c:v>3349</c:v>
                </c:pt>
                <c:pt idx="75">
                  <c:v>3944</c:v>
                </c:pt>
                <c:pt idx="76">
                  <c:v>0</c:v>
                </c:pt>
                <c:pt idx="77">
                  <c:v>0</c:v>
                </c:pt>
                <c:pt idx="78">
                  <c:v>2560</c:v>
                </c:pt>
                <c:pt idx="79">
                  <c:v>3230</c:v>
                </c:pt>
                <c:pt idx="80">
                  <c:v>1927</c:v>
                </c:pt>
                <c:pt idx="81">
                  <c:v>3401</c:v>
                </c:pt>
                <c:pt idx="82">
                  <c:v>3335</c:v>
                </c:pt>
                <c:pt idx="83">
                  <c:v>3105</c:v>
                </c:pt>
                <c:pt idx="84">
                  <c:v>3353</c:v>
                </c:pt>
                <c:pt idx="85">
                  <c:v>2664</c:v>
                </c:pt>
                <c:pt idx="86">
                  <c:v>2503</c:v>
                </c:pt>
                <c:pt idx="87">
                  <c:v>1673</c:v>
                </c:pt>
                <c:pt idx="88">
                  <c:v>6399</c:v>
                </c:pt>
                <c:pt idx="89">
                  <c:v>3103</c:v>
                </c:pt>
                <c:pt idx="90">
                  <c:v>2599</c:v>
                </c:pt>
                <c:pt idx="91">
                  <c:v>2599</c:v>
                </c:pt>
                <c:pt idx="92">
                  <c:v>1654</c:v>
                </c:pt>
                <c:pt idx="93">
                  <c:v>2441</c:v>
                </c:pt>
                <c:pt idx="94">
                  <c:v>2143</c:v>
                </c:pt>
                <c:pt idx="95">
                  <c:v>2516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110-481F-B26C-CD3E37482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71232"/>
        <c:axId val="102289408"/>
      </c:lineChart>
      <c:lineChart>
        <c:grouping val="standard"/>
        <c:varyColors val="0"/>
        <c:ser>
          <c:idx val="1"/>
          <c:order val="1"/>
          <c:tx>
            <c:strRef>
              <c:f>'Data ESP'!$G$3</c:f>
              <c:strCache>
                <c:ptCount val="1"/>
                <c:pt idx="0">
                  <c:v>New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ESP'!$G$4:$G$99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7</c:v>
                </c:pt>
                <c:pt idx="37">
                  <c:v>11</c:v>
                </c:pt>
                <c:pt idx="38">
                  <c:v>7</c:v>
                </c:pt>
                <c:pt idx="39">
                  <c:v>19</c:v>
                </c:pt>
                <c:pt idx="40">
                  <c:v>1</c:v>
                </c:pt>
                <c:pt idx="41">
                  <c:v>78</c:v>
                </c:pt>
                <c:pt idx="42">
                  <c:v>62</c:v>
                </c:pt>
                <c:pt idx="43">
                  <c:v>94</c:v>
                </c:pt>
                <c:pt idx="44">
                  <c:v>53</c:v>
                </c:pt>
                <c:pt idx="45">
                  <c:v>191</c:v>
                </c:pt>
                <c:pt idx="46">
                  <c:v>90</c:v>
                </c:pt>
                <c:pt idx="47">
                  <c:v>207</c:v>
                </c:pt>
                <c:pt idx="48">
                  <c:v>213</c:v>
                </c:pt>
                <c:pt idx="49">
                  <c:v>332</c:v>
                </c:pt>
                <c:pt idx="50">
                  <c:v>397</c:v>
                </c:pt>
                <c:pt idx="51">
                  <c:v>539</c:v>
                </c:pt>
                <c:pt idx="52">
                  <c:v>497</c:v>
                </c:pt>
                <c:pt idx="53">
                  <c:v>839</c:v>
                </c:pt>
                <c:pt idx="54">
                  <c:v>718</c:v>
                </c:pt>
                <c:pt idx="55">
                  <c:v>773</c:v>
                </c:pt>
                <c:pt idx="56">
                  <c:v>844</c:v>
                </c:pt>
                <c:pt idx="57">
                  <c:v>821</c:v>
                </c:pt>
                <c:pt idx="58">
                  <c:v>913</c:v>
                </c:pt>
                <c:pt idx="59">
                  <c:v>748</c:v>
                </c:pt>
                <c:pt idx="60">
                  <c:v>923</c:v>
                </c:pt>
                <c:pt idx="61">
                  <c:v>961</c:v>
                </c:pt>
                <c:pt idx="62">
                  <c:v>850</c:v>
                </c:pt>
                <c:pt idx="63">
                  <c:v>749</c:v>
                </c:pt>
                <c:pt idx="64">
                  <c:v>694</c:v>
                </c:pt>
                <c:pt idx="65">
                  <c:v>700</c:v>
                </c:pt>
                <c:pt idx="66">
                  <c:v>704</c:v>
                </c:pt>
                <c:pt idx="67">
                  <c:v>747</c:v>
                </c:pt>
                <c:pt idx="68">
                  <c:v>655</c:v>
                </c:pt>
                <c:pt idx="69">
                  <c:v>634</c:v>
                </c:pt>
                <c:pt idx="70">
                  <c:v>525</c:v>
                </c:pt>
                <c:pt idx="71">
                  <c:v>603</c:v>
                </c:pt>
                <c:pt idx="72">
                  <c:v>547</c:v>
                </c:pt>
                <c:pt idx="73">
                  <c:v>300</c:v>
                </c:pt>
                <c:pt idx="74">
                  <c:v>652</c:v>
                </c:pt>
                <c:pt idx="75">
                  <c:v>607</c:v>
                </c:pt>
                <c:pt idx="76">
                  <c:v>687</c:v>
                </c:pt>
                <c:pt idx="77">
                  <c:v>41</c:v>
                </c:pt>
                <c:pt idx="78">
                  <c:v>410</c:v>
                </c:pt>
                <c:pt idx="79">
                  <c:v>399</c:v>
                </c:pt>
                <c:pt idx="80">
                  <c:v>430</c:v>
                </c:pt>
                <c:pt idx="81">
                  <c:v>435</c:v>
                </c:pt>
                <c:pt idx="82">
                  <c:v>440</c:v>
                </c:pt>
                <c:pt idx="83">
                  <c:v>367</c:v>
                </c:pt>
                <c:pt idx="84">
                  <c:v>378</c:v>
                </c:pt>
                <c:pt idx="85">
                  <c:v>288</c:v>
                </c:pt>
                <c:pt idx="86">
                  <c:v>331</c:v>
                </c:pt>
                <c:pt idx="87">
                  <c:v>301</c:v>
                </c:pt>
                <c:pt idx="88">
                  <c:v>453</c:v>
                </c:pt>
                <c:pt idx="89">
                  <c:v>268</c:v>
                </c:pt>
                <c:pt idx="90">
                  <c:v>278.5</c:v>
                </c:pt>
                <c:pt idx="91">
                  <c:v>278.5</c:v>
                </c:pt>
                <c:pt idx="92">
                  <c:v>164</c:v>
                </c:pt>
                <c:pt idx="93">
                  <c:v>164</c:v>
                </c:pt>
                <c:pt idx="94">
                  <c:v>185</c:v>
                </c:pt>
                <c:pt idx="95">
                  <c:v>244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10-481F-B26C-CD3E37482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92480"/>
        <c:axId val="102290944"/>
      </c:lineChart>
      <c:catAx>
        <c:axId val="102271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289408"/>
        <c:crosses val="autoZero"/>
        <c:auto val="1"/>
        <c:lblAlgn val="ctr"/>
        <c:lblOffset val="100"/>
        <c:noMultiLvlLbl val="0"/>
      </c:catAx>
      <c:valAx>
        <c:axId val="102289408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271232"/>
        <c:crosses val="autoZero"/>
        <c:crossBetween val="between"/>
      </c:valAx>
      <c:valAx>
        <c:axId val="102290944"/>
        <c:scaling>
          <c:orientation val="minMax"/>
          <c:max val="15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292480"/>
        <c:crosses val="max"/>
        <c:crossBetween val="between"/>
        <c:majorUnit val="150"/>
      </c:valAx>
      <c:catAx>
        <c:axId val="102292480"/>
        <c:scaling>
          <c:orientation val="minMax"/>
        </c:scaling>
        <c:delete val="1"/>
        <c:axPos val="b"/>
        <c:majorTickMark val="out"/>
        <c:minorTickMark val="none"/>
        <c:tickLblPos val="nextTo"/>
        <c:crossAx val="102290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Development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ESP'!$B$3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ESP'!$B$4:$B$99</c:f>
              <c:numCache>
                <c:formatCode>General</c:formatCode>
                <c:ptCount val="9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6</c:v>
                </c:pt>
                <c:pt idx="25">
                  <c:v>13</c:v>
                </c:pt>
                <c:pt idx="26">
                  <c:v>15</c:v>
                </c:pt>
                <c:pt idx="27">
                  <c:v>32</c:v>
                </c:pt>
                <c:pt idx="28">
                  <c:v>45</c:v>
                </c:pt>
                <c:pt idx="29">
                  <c:v>84</c:v>
                </c:pt>
                <c:pt idx="30">
                  <c:v>120</c:v>
                </c:pt>
                <c:pt idx="31">
                  <c:v>165</c:v>
                </c:pt>
                <c:pt idx="32">
                  <c:v>222</c:v>
                </c:pt>
                <c:pt idx="33">
                  <c:v>259</c:v>
                </c:pt>
                <c:pt idx="34">
                  <c:v>400</c:v>
                </c:pt>
                <c:pt idx="35">
                  <c:v>500</c:v>
                </c:pt>
                <c:pt idx="36">
                  <c:v>673</c:v>
                </c:pt>
                <c:pt idx="37">
                  <c:v>1073</c:v>
                </c:pt>
                <c:pt idx="38">
                  <c:v>1695</c:v>
                </c:pt>
                <c:pt idx="39">
                  <c:v>2277</c:v>
                </c:pt>
                <c:pt idx="40">
                  <c:v>3754.5</c:v>
                </c:pt>
                <c:pt idx="41">
                  <c:v>5232</c:v>
                </c:pt>
                <c:pt idx="42">
                  <c:v>6391</c:v>
                </c:pt>
                <c:pt idx="43">
                  <c:v>7798</c:v>
                </c:pt>
                <c:pt idx="44">
                  <c:v>9942</c:v>
                </c:pt>
                <c:pt idx="45">
                  <c:v>11748</c:v>
                </c:pt>
                <c:pt idx="46">
                  <c:v>13910</c:v>
                </c:pt>
                <c:pt idx="47">
                  <c:v>17963</c:v>
                </c:pt>
                <c:pt idx="48">
                  <c:v>20410</c:v>
                </c:pt>
                <c:pt idx="49">
                  <c:v>25374</c:v>
                </c:pt>
                <c:pt idx="50">
                  <c:v>28768</c:v>
                </c:pt>
                <c:pt idx="51">
                  <c:v>35136</c:v>
                </c:pt>
                <c:pt idx="52">
                  <c:v>39885</c:v>
                </c:pt>
                <c:pt idx="53">
                  <c:v>49515</c:v>
                </c:pt>
                <c:pt idx="54">
                  <c:v>57786</c:v>
                </c:pt>
                <c:pt idx="55">
                  <c:v>65719</c:v>
                </c:pt>
                <c:pt idx="56">
                  <c:v>73235</c:v>
                </c:pt>
                <c:pt idx="57">
                  <c:v>80110</c:v>
                </c:pt>
                <c:pt idx="58">
                  <c:v>87956</c:v>
                </c:pt>
                <c:pt idx="59">
                  <c:v>95923</c:v>
                </c:pt>
                <c:pt idx="60">
                  <c:v>104118</c:v>
                </c:pt>
                <c:pt idx="61">
                  <c:v>112065</c:v>
                </c:pt>
                <c:pt idx="62">
                  <c:v>119199</c:v>
                </c:pt>
                <c:pt idx="63">
                  <c:v>126168</c:v>
                </c:pt>
                <c:pt idx="64">
                  <c:v>131646</c:v>
                </c:pt>
                <c:pt idx="65">
                  <c:v>136675</c:v>
                </c:pt>
                <c:pt idx="66">
                  <c:v>141942</c:v>
                </c:pt>
                <c:pt idx="67">
                  <c:v>148220</c:v>
                </c:pt>
                <c:pt idx="68">
                  <c:v>153222</c:v>
                </c:pt>
                <c:pt idx="69">
                  <c:v>158273</c:v>
                </c:pt>
                <c:pt idx="70">
                  <c:v>163027</c:v>
                </c:pt>
                <c:pt idx="71">
                  <c:v>166831</c:v>
                </c:pt>
                <c:pt idx="72">
                  <c:v>170099</c:v>
                </c:pt>
                <c:pt idx="73">
                  <c:v>172541</c:v>
                </c:pt>
                <c:pt idx="74">
                  <c:v>177644</c:v>
                </c:pt>
                <c:pt idx="75">
                  <c:v>184948</c:v>
                </c:pt>
                <c:pt idx="76">
                  <c:v>190839</c:v>
                </c:pt>
                <c:pt idx="77">
                  <c:v>191726</c:v>
                </c:pt>
                <c:pt idx="78">
                  <c:v>198674</c:v>
                </c:pt>
                <c:pt idx="79">
                  <c:v>200210</c:v>
                </c:pt>
                <c:pt idx="80">
                  <c:v>204178</c:v>
                </c:pt>
                <c:pt idx="81">
                  <c:v>208389</c:v>
                </c:pt>
                <c:pt idx="82">
                  <c:v>213024</c:v>
                </c:pt>
                <c:pt idx="83">
                  <c:v>202990</c:v>
                </c:pt>
                <c:pt idx="84">
                  <c:v>205905</c:v>
                </c:pt>
                <c:pt idx="85">
                  <c:v>207634</c:v>
                </c:pt>
                <c:pt idx="86">
                  <c:v>209465</c:v>
                </c:pt>
                <c:pt idx="87">
                  <c:v>210773</c:v>
                </c:pt>
                <c:pt idx="88">
                  <c:v>212917</c:v>
                </c:pt>
                <c:pt idx="89">
                  <c:v>213435</c:v>
                </c:pt>
                <c:pt idx="90">
                  <c:v>215008.5</c:v>
                </c:pt>
                <c:pt idx="91">
                  <c:v>216582</c:v>
                </c:pt>
                <c:pt idx="92">
                  <c:v>217466</c:v>
                </c:pt>
                <c:pt idx="93">
                  <c:v>218011</c:v>
                </c:pt>
                <c:pt idx="94">
                  <c:v>219329</c:v>
                </c:pt>
                <c:pt idx="95">
                  <c:v>220325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11-4EBF-B5C7-382709AD0B7F}"/>
            </c:ext>
          </c:extLst>
        </c:ser>
        <c:ser>
          <c:idx val="2"/>
          <c:order val="2"/>
          <c:tx>
            <c:strRef>
              <c:f>'Data ESP'!$D$3</c:f>
              <c:strCache>
                <c:ptCount val="1"/>
                <c:pt idx="0">
                  <c:v>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ESP'!$D$4:$D$99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30</c:v>
                </c:pt>
                <c:pt idx="36">
                  <c:v>30</c:v>
                </c:pt>
                <c:pt idx="37">
                  <c:v>32</c:v>
                </c:pt>
                <c:pt idx="38">
                  <c:v>32</c:v>
                </c:pt>
                <c:pt idx="39">
                  <c:v>183</c:v>
                </c:pt>
                <c:pt idx="40">
                  <c:v>183</c:v>
                </c:pt>
                <c:pt idx="41">
                  <c:v>193</c:v>
                </c:pt>
                <c:pt idx="42">
                  <c:v>517</c:v>
                </c:pt>
                <c:pt idx="43">
                  <c:v>517</c:v>
                </c:pt>
                <c:pt idx="44">
                  <c:v>530</c:v>
                </c:pt>
                <c:pt idx="45">
                  <c:v>1028</c:v>
                </c:pt>
                <c:pt idx="46">
                  <c:v>1081</c:v>
                </c:pt>
                <c:pt idx="47">
                  <c:v>1107</c:v>
                </c:pt>
                <c:pt idx="48">
                  <c:v>1588</c:v>
                </c:pt>
                <c:pt idx="49">
                  <c:v>2125</c:v>
                </c:pt>
                <c:pt idx="50">
                  <c:v>2575</c:v>
                </c:pt>
                <c:pt idx="51">
                  <c:v>3355</c:v>
                </c:pt>
                <c:pt idx="52">
                  <c:v>3794</c:v>
                </c:pt>
                <c:pt idx="53">
                  <c:v>5367</c:v>
                </c:pt>
                <c:pt idx="54">
                  <c:v>7015</c:v>
                </c:pt>
                <c:pt idx="55">
                  <c:v>9357</c:v>
                </c:pt>
                <c:pt idx="56">
                  <c:v>12285</c:v>
                </c:pt>
                <c:pt idx="57">
                  <c:v>14709</c:v>
                </c:pt>
                <c:pt idx="58">
                  <c:v>16780</c:v>
                </c:pt>
                <c:pt idx="59">
                  <c:v>19259</c:v>
                </c:pt>
                <c:pt idx="60">
                  <c:v>22647</c:v>
                </c:pt>
                <c:pt idx="61">
                  <c:v>26743</c:v>
                </c:pt>
                <c:pt idx="62">
                  <c:v>30513</c:v>
                </c:pt>
                <c:pt idx="63">
                  <c:v>34219</c:v>
                </c:pt>
                <c:pt idx="64">
                  <c:v>38080</c:v>
                </c:pt>
                <c:pt idx="65">
                  <c:v>40437</c:v>
                </c:pt>
                <c:pt idx="66">
                  <c:v>43208</c:v>
                </c:pt>
                <c:pt idx="67">
                  <c:v>48021</c:v>
                </c:pt>
                <c:pt idx="68">
                  <c:v>52165</c:v>
                </c:pt>
                <c:pt idx="69">
                  <c:v>55668</c:v>
                </c:pt>
                <c:pt idx="70">
                  <c:v>59109</c:v>
                </c:pt>
                <c:pt idx="71">
                  <c:v>62391</c:v>
                </c:pt>
                <c:pt idx="72">
                  <c:v>64727</c:v>
                </c:pt>
                <c:pt idx="73">
                  <c:v>67504</c:v>
                </c:pt>
                <c:pt idx="74">
                  <c:v>70853</c:v>
                </c:pt>
                <c:pt idx="75">
                  <c:v>74797</c:v>
                </c:pt>
                <c:pt idx="76">
                  <c:v>74797</c:v>
                </c:pt>
                <c:pt idx="77">
                  <c:v>74797</c:v>
                </c:pt>
                <c:pt idx="78">
                  <c:v>77357</c:v>
                </c:pt>
                <c:pt idx="79">
                  <c:v>80587</c:v>
                </c:pt>
                <c:pt idx="80">
                  <c:v>82514</c:v>
                </c:pt>
                <c:pt idx="81">
                  <c:v>85915</c:v>
                </c:pt>
                <c:pt idx="82">
                  <c:v>89250</c:v>
                </c:pt>
                <c:pt idx="83">
                  <c:v>92355</c:v>
                </c:pt>
                <c:pt idx="84">
                  <c:v>95708</c:v>
                </c:pt>
                <c:pt idx="85">
                  <c:v>98372</c:v>
                </c:pt>
                <c:pt idx="86">
                  <c:v>100875</c:v>
                </c:pt>
                <c:pt idx="87">
                  <c:v>102548</c:v>
                </c:pt>
                <c:pt idx="88">
                  <c:v>108947</c:v>
                </c:pt>
                <c:pt idx="89">
                  <c:v>112050</c:v>
                </c:pt>
                <c:pt idx="90">
                  <c:v>114649</c:v>
                </c:pt>
                <c:pt idx="91">
                  <c:v>117248</c:v>
                </c:pt>
                <c:pt idx="92">
                  <c:v>118902</c:v>
                </c:pt>
                <c:pt idx="93">
                  <c:v>121343</c:v>
                </c:pt>
                <c:pt idx="94">
                  <c:v>123486</c:v>
                </c:pt>
                <c:pt idx="95">
                  <c:v>126002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11-4EBF-B5C7-382709AD0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0400"/>
        <c:axId val="102471936"/>
      </c:lineChart>
      <c:lineChart>
        <c:grouping val="standard"/>
        <c:varyColors val="0"/>
        <c:ser>
          <c:idx val="1"/>
          <c:order val="1"/>
          <c:tx>
            <c:strRef>
              <c:f>'Data ESP'!$C$3</c:f>
              <c:strCache>
                <c:ptCount val="1"/>
                <c:pt idx="0">
                  <c:v>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ESP'!$C$4:$C$99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10</c:v>
                </c:pt>
                <c:pt idx="36">
                  <c:v>17</c:v>
                </c:pt>
                <c:pt idx="37">
                  <c:v>28</c:v>
                </c:pt>
                <c:pt idx="38">
                  <c:v>35</c:v>
                </c:pt>
                <c:pt idx="39">
                  <c:v>54</c:v>
                </c:pt>
                <c:pt idx="40">
                  <c:v>55</c:v>
                </c:pt>
                <c:pt idx="41">
                  <c:v>133</c:v>
                </c:pt>
                <c:pt idx="42">
                  <c:v>195</c:v>
                </c:pt>
                <c:pt idx="43">
                  <c:v>289</c:v>
                </c:pt>
                <c:pt idx="44">
                  <c:v>342</c:v>
                </c:pt>
                <c:pt idx="45">
                  <c:v>533</c:v>
                </c:pt>
                <c:pt idx="46">
                  <c:v>623</c:v>
                </c:pt>
                <c:pt idx="47">
                  <c:v>830</c:v>
                </c:pt>
                <c:pt idx="48">
                  <c:v>1043</c:v>
                </c:pt>
                <c:pt idx="49">
                  <c:v>1375</c:v>
                </c:pt>
                <c:pt idx="50">
                  <c:v>1772</c:v>
                </c:pt>
                <c:pt idx="51">
                  <c:v>2311</c:v>
                </c:pt>
                <c:pt idx="52">
                  <c:v>2808</c:v>
                </c:pt>
                <c:pt idx="53">
                  <c:v>3647</c:v>
                </c:pt>
                <c:pt idx="54">
                  <c:v>4365</c:v>
                </c:pt>
                <c:pt idx="55">
                  <c:v>5138</c:v>
                </c:pt>
                <c:pt idx="56">
                  <c:v>5982</c:v>
                </c:pt>
                <c:pt idx="57">
                  <c:v>6803</c:v>
                </c:pt>
                <c:pt idx="58">
                  <c:v>7716</c:v>
                </c:pt>
                <c:pt idx="59">
                  <c:v>8464</c:v>
                </c:pt>
                <c:pt idx="60">
                  <c:v>9387</c:v>
                </c:pt>
                <c:pt idx="61">
                  <c:v>10348</c:v>
                </c:pt>
                <c:pt idx="62">
                  <c:v>11198</c:v>
                </c:pt>
                <c:pt idx="63">
                  <c:v>11947</c:v>
                </c:pt>
                <c:pt idx="64">
                  <c:v>12641</c:v>
                </c:pt>
                <c:pt idx="65">
                  <c:v>13341</c:v>
                </c:pt>
                <c:pt idx="66">
                  <c:v>14045</c:v>
                </c:pt>
                <c:pt idx="67">
                  <c:v>14792</c:v>
                </c:pt>
                <c:pt idx="68">
                  <c:v>15447</c:v>
                </c:pt>
                <c:pt idx="69">
                  <c:v>16081</c:v>
                </c:pt>
                <c:pt idx="70">
                  <c:v>16606</c:v>
                </c:pt>
                <c:pt idx="71">
                  <c:v>17209</c:v>
                </c:pt>
                <c:pt idx="72">
                  <c:v>17756</c:v>
                </c:pt>
                <c:pt idx="73">
                  <c:v>18056</c:v>
                </c:pt>
                <c:pt idx="74">
                  <c:v>18708</c:v>
                </c:pt>
                <c:pt idx="75">
                  <c:v>19315</c:v>
                </c:pt>
                <c:pt idx="76">
                  <c:v>20002</c:v>
                </c:pt>
                <c:pt idx="77">
                  <c:v>20043</c:v>
                </c:pt>
                <c:pt idx="78">
                  <c:v>20453</c:v>
                </c:pt>
                <c:pt idx="79">
                  <c:v>20852</c:v>
                </c:pt>
                <c:pt idx="80">
                  <c:v>21282</c:v>
                </c:pt>
                <c:pt idx="81">
                  <c:v>21717</c:v>
                </c:pt>
                <c:pt idx="82">
                  <c:v>22157</c:v>
                </c:pt>
                <c:pt idx="83">
                  <c:v>22524</c:v>
                </c:pt>
                <c:pt idx="84">
                  <c:v>22902</c:v>
                </c:pt>
                <c:pt idx="85">
                  <c:v>23190</c:v>
                </c:pt>
                <c:pt idx="86">
                  <c:v>23521</c:v>
                </c:pt>
                <c:pt idx="87">
                  <c:v>23822</c:v>
                </c:pt>
                <c:pt idx="88">
                  <c:v>24275</c:v>
                </c:pt>
                <c:pt idx="89">
                  <c:v>24543</c:v>
                </c:pt>
                <c:pt idx="90">
                  <c:v>24821.5</c:v>
                </c:pt>
                <c:pt idx="91">
                  <c:v>25100</c:v>
                </c:pt>
                <c:pt idx="92">
                  <c:v>25264</c:v>
                </c:pt>
                <c:pt idx="93">
                  <c:v>25428</c:v>
                </c:pt>
                <c:pt idx="94">
                  <c:v>25613</c:v>
                </c:pt>
                <c:pt idx="95">
                  <c:v>25857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11-4EBF-B5C7-382709AD0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9360"/>
        <c:axId val="102477824"/>
      </c:lineChart>
      <c:catAx>
        <c:axId val="102470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471936"/>
        <c:crosses val="autoZero"/>
        <c:auto val="1"/>
        <c:lblAlgn val="ctr"/>
        <c:lblOffset val="100"/>
        <c:noMultiLvlLbl val="0"/>
      </c:catAx>
      <c:valAx>
        <c:axId val="10247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470400"/>
        <c:crosses val="autoZero"/>
        <c:crossBetween val="between"/>
      </c:valAx>
      <c:valAx>
        <c:axId val="1024778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479360"/>
        <c:crosses val="max"/>
        <c:crossBetween val="between"/>
        <c:majorUnit val="10000"/>
      </c:valAx>
      <c:catAx>
        <c:axId val="10247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2477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Infection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FRA'!$J$33:$J$91</c:f>
              <c:numCache>
                <c:formatCode>General</c:formatCode>
                <c:ptCount val="59"/>
                <c:pt idx="0">
                  <c:v>0.3488377437269925</c:v>
                </c:pt>
                <c:pt idx="1">
                  <c:v>0.52586311628477544</c:v>
                </c:pt>
                <c:pt idx="2">
                  <c:v>7.3863852500253069E-2</c:v>
                </c:pt>
                <c:pt idx="3">
                  <c:v>0.43085241037741995</c:v>
                </c:pt>
                <c:pt idx="4">
                  <c:v>0.34200892823827184</c:v>
                </c:pt>
                <c:pt idx="5">
                  <c:v>0.76880666880637172</c:v>
                </c:pt>
                <c:pt idx="6">
                  <c:v>0.46835911587157925</c:v>
                </c:pt>
                <c:pt idx="7">
                  <c:v>0.1911474874827461</c:v>
                </c:pt>
                <c:pt idx="8">
                  <c:v>7.5800394351878991E-2</c:v>
                </c:pt>
                <c:pt idx="9">
                  <c:v>0.48812449098706379</c:v>
                </c:pt>
                <c:pt idx="10">
                  <c:v>0.28580424609079935</c:v>
                </c:pt>
                <c:pt idx="11">
                  <c:v>0.31068172583251435</c:v>
                </c:pt>
                <c:pt idx="12">
                  <c:v>0.23831165863736614</c:v>
                </c:pt>
                <c:pt idx="13">
                  <c:v>0.22634322714137714</c:v>
                </c:pt>
                <c:pt idx="14">
                  <c:v>6.871748537148171E-3</c:v>
                </c:pt>
                <c:pt idx="15">
                  <c:v>0.48864272394939007</c:v>
                </c:pt>
                <c:pt idx="16">
                  <c:v>0.15743914102166118</c:v>
                </c:pt>
                <c:pt idx="17">
                  <c:v>0.18647465516599002</c:v>
                </c:pt>
                <c:pt idx="18">
                  <c:v>0.20729278730432549</c:v>
                </c:pt>
                <c:pt idx="19">
                  <c:v>0.16402505687266308</c:v>
                </c:pt>
                <c:pt idx="20">
                  <c:v>0.13747512230263545</c:v>
                </c:pt>
                <c:pt idx="21">
                  <c:v>0.12666909279776301</c:v>
                </c:pt>
                <c:pt idx="22">
                  <c:v>0.29206802110086721</c:v>
                </c:pt>
                <c:pt idx="23">
                  <c:v>0.15064100769702421</c:v>
                </c:pt>
                <c:pt idx="24">
                  <c:v>0.16313129465273679</c:v>
                </c:pt>
                <c:pt idx="25">
                  <c:v>0.19615622072873476</c:v>
                </c:pt>
                <c:pt idx="26">
                  <c:v>0.16928177710075765</c:v>
                </c:pt>
                <c:pt idx="27">
                  <c:v>0.18256875196982425</c:v>
                </c:pt>
                <c:pt idx="28">
                  <c:v>9.0263692751767363E-2</c:v>
                </c:pt>
                <c:pt idx="29">
                  <c:v>0.14419729180380814</c:v>
                </c:pt>
                <c:pt idx="30">
                  <c:v>0.22569646756259978</c:v>
                </c:pt>
                <c:pt idx="31">
                  <c:v>0.12422780674809421</c:v>
                </c:pt>
                <c:pt idx="32">
                  <c:v>5.0846275130797092E-2</c:v>
                </c:pt>
                <c:pt idx="33">
                  <c:v>0.12685257357459573</c:v>
                </c:pt>
                <c:pt idx="34">
                  <c:v>9.7465029648591384E-2</c:v>
                </c:pt>
                <c:pt idx="35">
                  <c:v>4.1111466817165709E-2</c:v>
                </c:pt>
                <c:pt idx="36">
                  <c:v>8.4735670495655321E-2</c:v>
                </c:pt>
                <c:pt idx="37">
                  <c:v>7.8403231037835183E-2</c:v>
                </c:pt>
                <c:pt idx="38">
                  <c:v>8.0113256917189513E-2</c:v>
                </c:pt>
                <c:pt idx="39">
                  <c:v>8.5956819824380498E-2</c:v>
                </c:pt>
                <c:pt idx="40">
                  <c:v>8.5387300201226868E-2</c:v>
                </c:pt>
                <c:pt idx="41">
                  <c:v>5.9343671245917801E-2</c:v>
                </c:pt>
                <c:pt idx="42">
                  <c:v>0.50183182905115742</c:v>
                </c:pt>
                <c:pt idx="43">
                  <c:v>4.644655406576137E-2</c:v>
                </c:pt>
                <c:pt idx="44">
                  <c:v>6.0878306913527774E-2</c:v>
                </c:pt>
                <c:pt idx="45">
                  <c:v>3.7895653183713074E-2</c:v>
                </c:pt>
                <c:pt idx="46">
                  <c:v>0.14721519048045464</c:v>
                </c:pt>
                <c:pt idx="47">
                  <c:v>2.093391041171852E-2</c:v>
                </c:pt>
                <c:pt idx="48">
                  <c:v>-1.8043749021352194E-4</c:v>
                </c:pt>
                <c:pt idx="49">
                  <c:v>5.3273089815669798E-2</c:v>
                </c:pt>
                <c:pt idx="50">
                  <c:v>2.4813015469605872E-2</c:v>
                </c:pt>
                <c:pt idx="51">
                  <c:v>2.8193721394946591E-2</c:v>
                </c:pt>
                <c:pt idx="52">
                  <c:v>-2.2653910051286537E-2</c:v>
                </c:pt>
                <c:pt idx="53">
                  <c:v>2.4797048517148194E-2</c:v>
                </c:pt>
                <c:pt idx="54">
                  <c:v>1.7207954786609386E-2</c:v>
                </c:pt>
                <c:pt idx="55">
                  <c:v>1.7715159242054399E-2</c:v>
                </c:pt>
                <c:pt idx="56">
                  <c:v>5.9255351013446393E-3</c:v>
                </c:pt>
                <c:pt idx="57">
                  <c:v>3.9950624789148452E-2</c:v>
                </c:pt>
                <c:pt idx="58">
                  <c:v>3.1302401325442784E-2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8A-4337-B663-FD145940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50720"/>
        <c:axId val="102560128"/>
      </c:lineChart>
      <c:catAx>
        <c:axId val="75950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560128"/>
        <c:crosses val="autoZero"/>
        <c:auto val="1"/>
        <c:lblAlgn val="ctr"/>
        <c:lblOffset val="100"/>
        <c:noMultiLvlLbl val="0"/>
      </c:catAx>
      <c:valAx>
        <c:axId val="10256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595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Death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FRA'!$K$33:$K$91</c:f>
              <c:numCache>
                <c:formatCode>General</c:formatCode>
                <c:ptCount val="59"/>
                <c:pt idx="0">
                  <c:v>0</c:v>
                </c:pt>
                <c:pt idx="1">
                  <c:v>8.6206896551724137E-3</c:v>
                </c:pt>
                <c:pt idx="2">
                  <c:v>5.681818181818182E-3</c:v>
                </c:pt>
                <c:pt idx="3">
                  <c:v>0</c:v>
                </c:pt>
                <c:pt idx="4">
                  <c:v>7.4349442379182153E-3</c:v>
                </c:pt>
                <c:pt idx="5">
                  <c:v>8.356545961002786E-3</c:v>
                </c:pt>
                <c:pt idx="6">
                  <c:v>3.1645569620253164E-3</c:v>
                </c:pt>
                <c:pt idx="7">
                  <c:v>8.6393088552915772E-3</c:v>
                </c:pt>
                <c:pt idx="8">
                  <c:v>0</c:v>
                </c:pt>
                <c:pt idx="9">
                  <c:v>1.1884550084889643E-2</c:v>
                </c:pt>
                <c:pt idx="10">
                  <c:v>8.6256469235192635E-3</c:v>
                </c:pt>
                <c:pt idx="11">
                  <c:v>6.9788383610986044E-3</c:v>
                </c:pt>
                <c:pt idx="12">
                  <c:v>5.3531341737178377E-3</c:v>
                </c:pt>
                <c:pt idx="13">
                  <c:v>3.3613445378151263E-3</c:v>
                </c:pt>
                <c:pt idx="14">
                  <c:v>6.5277141548327989E-3</c:v>
                </c:pt>
                <c:pt idx="15">
                  <c:v>6.5254722381224957E-3</c:v>
                </c:pt>
                <c:pt idx="16">
                  <c:v>4.8921159688964421E-3</c:v>
                </c:pt>
                <c:pt idx="17">
                  <c:v>4.2446718198471921E-3</c:v>
                </c:pt>
                <c:pt idx="18">
                  <c:v>3.5904607128009378E-3</c:v>
                </c:pt>
                <c:pt idx="19">
                  <c:v>1.9498869630746044E-2</c:v>
                </c:pt>
                <c:pt idx="20">
                  <c:v>9.2181069958847742E-3</c:v>
                </c:pt>
                <c:pt idx="21">
                  <c:v>8.1704114385760147E-3</c:v>
                </c:pt>
                <c:pt idx="22">
                  <c:v>1.4150943396226415E-2</c:v>
                </c:pt>
                <c:pt idx="23">
                  <c:v>1.4764233643997416E-2</c:v>
                </c:pt>
                <c:pt idx="24">
                  <c:v>1.2861199265074327E-2</c:v>
                </c:pt>
                <c:pt idx="25">
                  <c:v>1.824817518248175E-2</c:v>
                </c:pt>
                <c:pt idx="26">
                  <c:v>1.3282395273421883E-2</c:v>
                </c:pt>
                <c:pt idx="27">
                  <c:v>1.2624163995409395E-2</c:v>
                </c:pt>
                <c:pt idx="28">
                  <c:v>1.013536966331135E-2</c:v>
                </c:pt>
                <c:pt idx="29">
                  <c:v>1.3765395508134097E-2</c:v>
                </c:pt>
                <c:pt idx="30">
                  <c:v>1.4851632489062174E-2</c:v>
                </c:pt>
                <c:pt idx="31">
                  <c:v>2.2471336278440286E-2</c:v>
                </c:pt>
                <c:pt idx="32">
                  <c:v>2.3624315759147221E-2</c:v>
                </c:pt>
                <c:pt idx="33">
                  <c:v>2.7125211915718091E-2</c:v>
                </c:pt>
                <c:pt idx="34">
                  <c:v>2.4028478196380897E-2</c:v>
                </c:pt>
                <c:pt idx="35">
                  <c:v>1.135790558466902E-2</c:v>
                </c:pt>
                <c:pt idx="36">
                  <c:v>1.8023670943592186E-2</c:v>
                </c:pt>
                <c:pt idx="37">
                  <c:v>2.9380663086524705E-2</c:v>
                </c:pt>
                <c:pt idx="38">
                  <c:v>1.1154179209104779E-2</c:v>
                </c:pt>
                <c:pt idx="39">
                  <c:v>2.6860290435653481E-2</c:v>
                </c:pt>
                <c:pt idx="40">
                  <c:v>1.9384107781138301E-2</c:v>
                </c:pt>
                <c:pt idx="41">
                  <c:v>1.2084419662397473E-2</c:v>
                </c:pt>
                <c:pt idx="42">
                  <c:v>1.0472865756902571E-2</c:v>
                </c:pt>
                <c:pt idx="43">
                  <c:v>7.2608596655450702E-3</c:v>
                </c:pt>
                <c:pt idx="44">
                  <c:v>9.1284476737774622E-3</c:v>
                </c:pt>
                <c:pt idx="45">
                  <c:v>1.6887561299730694E-2</c:v>
                </c:pt>
                <c:pt idx="46">
                  <c:v>8.8708252341403067E-3</c:v>
                </c:pt>
                <c:pt idx="47">
                  <c:v>8.0214468156967044E-3</c:v>
                </c:pt>
                <c:pt idx="48">
                  <c:v>6.7988308552547972E-3</c:v>
                </c:pt>
                <c:pt idx="49">
                  <c:v>4.2396773074253992E-3</c:v>
                </c:pt>
                <c:pt idx="50">
                  <c:v>5.6791587356070771E-3</c:v>
                </c:pt>
                <c:pt idx="51">
                  <c:v>5.4031245497396206E-3</c:v>
                </c:pt>
                <c:pt idx="52">
                  <c:v>5.5730281827215634E-3</c:v>
                </c:pt>
                <c:pt idx="53">
                  <c:v>5.5235607698730441E-3</c:v>
                </c:pt>
                <c:pt idx="54">
                  <c:v>4.1476963758303393E-3</c:v>
                </c:pt>
                <c:pt idx="55">
                  <c:v>3.9378061404164045E-3</c:v>
                </c:pt>
                <c:pt idx="56">
                  <c:v>2.5774019362465785E-3</c:v>
                </c:pt>
                <c:pt idx="57">
                  <c:v>4.6540358051907942E-3</c:v>
                </c:pt>
                <c:pt idx="58">
                  <c:v>3.7994078307141232E-3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6D-42A3-AACC-4254913EA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98656"/>
        <c:axId val="101800192"/>
      </c:lineChart>
      <c:catAx>
        <c:axId val="1017986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800192"/>
        <c:crosses val="autoZero"/>
        <c:auto val="1"/>
        <c:lblAlgn val="ctr"/>
        <c:lblOffset val="100"/>
        <c:noMultiLvlLbl val="0"/>
      </c:catAx>
      <c:valAx>
        <c:axId val="10180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79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Recovery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FRA'!$L$33:$L$91</c:f>
              <c:numCache>
                <c:formatCode>General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0.15961482346075284</c:v>
                </c:pt>
                <c:pt idx="22">
                  <c:v>4.1121424223980525E-2</c:v>
                </c:pt>
                <c:pt idx="23">
                  <c:v>3.3250284519085849E-2</c:v>
                </c:pt>
                <c:pt idx="24">
                  <c:v>3.6579255052613995E-2</c:v>
                </c:pt>
                <c:pt idx="25">
                  <c:v>5.2394760523947606E-2</c:v>
                </c:pt>
                <c:pt idx="26">
                  <c:v>3.3405890453556041E-2</c:v>
                </c:pt>
                <c:pt idx="27">
                  <c:v>2.9720210534647195E-2</c:v>
                </c:pt>
                <c:pt idx="28">
                  <c:v>2.6067337729954877E-2</c:v>
                </c:pt>
                <c:pt idx="29">
                  <c:v>2.3875386945926363E-2</c:v>
                </c:pt>
                <c:pt idx="30">
                  <c:v>4.515015327837138E-2</c:v>
                </c:pt>
                <c:pt idx="31">
                  <c:v>3.8048058016904571E-2</c:v>
                </c:pt>
                <c:pt idx="32">
                  <c:v>3.5868625756266204E-2</c:v>
                </c:pt>
                <c:pt idx="33">
                  <c:v>3.8265923952530881E-2</c:v>
                </c:pt>
                <c:pt idx="34">
                  <c:v>3.2631266686443193E-2</c:v>
                </c:pt>
                <c:pt idx="35">
                  <c:v>1.633521169995834E-2</c:v>
                </c:pt>
                <c:pt idx="36">
                  <c:v>2.3086742973364778E-2</c:v>
                </c:pt>
                <c:pt idx="37">
                  <c:v>4.3272719732940765E-2</c:v>
                </c:pt>
                <c:pt idx="38">
                  <c:v>3.9524143334295492E-2</c:v>
                </c:pt>
                <c:pt idx="39">
                  <c:v>3.9098647971957938E-2</c:v>
                </c:pt>
                <c:pt idx="40">
                  <c:v>3.3897639341686631E-2</c:v>
                </c:pt>
                <c:pt idx="41">
                  <c:v>2.7765619350295926E-2</c:v>
                </c:pt>
                <c:pt idx="42">
                  <c:v>1.4841226874754979E-2</c:v>
                </c:pt>
                <c:pt idx="43">
                  <c:v>6.7295772509929925E-3</c:v>
                </c:pt>
                <c:pt idx="44">
                  <c:v>9.7288422187641679E-3</c:v>
                </c:pt>
                <c:pt idx="45">
                  <c:v>2.2673550268719204E-2</c:v>
                </c:pt>
                <c:pt idx="46">
                  <c:v>2.1876656653118925E-2</c:v>
                </c:pt>
                <c:pt idx="47">
                  <c:v>1.6222320731218206E-2</c:v>
                </c:pt>
                <c:pt idx="48">
                  <c:v>1.6361672385309441E-2</c:v>
                </c:pt>
                <c:pt idx="49">
                  <c:v>6.4408396946564889E-3</c:v>
                </c:pt>
                <c:pt idx="50">
                  <c:v>8.4147242071540753E-3</c:v>
                </c:pt>
                <c:pt idx="51">
                  <c:v>1.8123623489698041E-2</c:v>
                </c:pt>
                <c:pt idx="52">
                  <c:v>1.4803356110354153E-2</c:v>
                </c:pt>
                <c:pt idx="53">
                  <c:v>1.5264724143098761E-2</c:v>
                </c:pt>
                <c:pt idx="54">
                  <c:v>1.3871858573149798E-2</c:v>
                </c:pt>
                <c:pt idx="55">
                  <c:v>1.1749389053112361E-2</c:v>
                </c:pt>
                <c:pt idx="56">
                  <c:v>3.2909801582652592E-3</c:v>
                </c:pt>
                <c:pt idx="57">
                  <c:v>6.4751802507002354E-3</c:v>
                </c:pt>
                <c:pt idx="58">
                  <c:v>1.3085698904693873E-2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66-41D2-B791-B717F6EAD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46048"/>
        <c:axId val="101843328"/>
      </c:lineChart>
      <c:catAx>
        <c:axId val="102546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843328"/>
        <c:crosses val="autoZero"/>
        <c:auto val="1"/>
        <c:lblAlgn val="ctr"/>
        <c:lblOffset val="100"/>
        <c:noMultiLvlLbl val="0"/>
      </c:catAx>
      <c:valAx>
        <c:axId val="101843328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54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R_t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FRA'!$M$33:$M$91</c:f>
              <c:numCache>
                <c:formatCode>General</c:formatCode>
                <c:ptCount val="59"/>
                <c:pt idx="0">
                  <c:v>0</c:v>
                </c:pt>
                <c:pt idx="1">
                  <c:v>61.000121489033951</c:v>
                </c:pt>
                <c:pt idx="2">
                  <c:v>13.00003804004454</c:v>
                </c:pt>
                <c:pt idx="3">
                  <c:v>0</c:v>
                </c:pt>
                <c:pt idx="4">
                  <c:v>46.000200848047562</c:v>
                </c:pt>
                <c:pt idx="5">
                  <c:v>92.00053136716248</c:v>
                </c:pt>
                <c:pt idx="6">
                  <c:v>148.00148061541904</c:v>
                </c:pt>
                <c:pt idx="7">
                  <c:v>22.125321676127861</c:v>
                </c:pt>
                <c:pt idx="8">
                  <c:v>0</c:v>
                </c:pt>
                <c:pt idx="9">
                  <c:v>41.072189313054366</c:v>
                </c:pt>
                <c:pt idx="10">
                  <c:v>33.134238930126671</c:v>
                </c:pt>
                <c:pt idx="11">
                  <c:v>44.517684714452542</c:v>
                </c:pt>
                <c:pt idx="12">
                  <c:v>44.518155328031852</c:v>
                </c:pt>
                <c:pt idx="13">
                  <c:v>67.337110074559689</c:v>
                </c:pt>
                <c:pt idx="14">
                  <c:v>1.0527036530943479</c:v>
                </c:pt>
                <c:pt idx="15">
                  <c:v>74.88235427540215</c:v>
                </c:pt>
                <c:pt idx="16">
                  <c:v>32.182217678943559</c:v>
                </c:pt>
                <c:pt idx="17">
                  <c:v>43.931465866000238</c:v>
                </c:pt>
                <c:pt idx="18">
                  <c:v>57.734314308264707</c:v>
                </c:pt>
                <c:pt idx="19">
                  <c:v>8.412029003672421</c:v>
                </c:pt>
                <c:pt idx="20">
                  <c:v>14.913595856937684</c:v>
                </c:pt>
                <c:pt idx="21">
                  <c:v>0.75494779307466753</c:v>
                </c:pt>
                <c:pt idx="22">
                  <c:v>5.2841597651063985</c:v>
                </c:pt>
                <c:pt idx="23">
                  <c:v>3.1374053819589713</c:v>
                </c:pt>
                <c:pt idx="24">
                  <c:v>3.2995508820470785</c:v>
                </c:pt>
                <c:pt idx="25">
                  <c:v>2.776728044597419</c:v>
                </c:pt>
                <c:pt idx="26">
                  <c:v>3.6257869498716984</c:v>
                </c:pt>
                <c:pt idx="27">
                  <c:v>4.3115231715191493</c:v>
                </c:pt>
                <c:pt idx="28">
                  <c:v>2.493285702951503</c:v>
                </c:pt>
                <c:pt idx="29">
                  <c:v>3.8308792326460526</c:v>
                </c:pt>
                <c:pt idx="30">
                  <c:v>3.7614958400971181</c:v>
                </c:pt>
                <c:pt idx="31">
                  <c:v>2.052694151924944</c:v>
                </c:pt>
                <c:pt idx="32">
                  <c:v>0.8546606342808557</c:v>
                </c:pt>
                <c:pt idx="33">
                  <c:v>1.9399047269981693</c:v>
                </c:pt>
                <c:pt idx="34">
                  <c:v>1.7201812300806363</c:v>
                </c:pt>
                <c:pt idx="35">
                  <c:v>1.4845373453131248</c:v>
                </c:pt>
                <c:pt idx="36">
                  <c:v>2.0611728859461587</c:v>
                </c:pt>
                <c:pt idx="37">
                  <c:v>1.0791408189850893</c:v>
                </c:pt>
                <c:pt idx="38">
                  <c:v>1.5808190345799538</c:v>
                </c:pt>
                <c:pt idx="39">
                  <c:v>1.3031868295573024</c:v>
                </c:pt>
                <c:pt idx="40">
                  <c:v>1.6025619431058127</c:v>
                </c:pt>
                <c:pt idx="41">
                  <c:v>1.4891747339824464</c:v>
                </c:pt>
                <c:pt idx="42">
                  <c:v>19.824207659869728</c:v>
                </c:pt>
                <c:pt idx="43">
                  <c:v>3.3198787388017172</c:v>
                </c:pt>
                <c:pt idx="44">
                  <c:v>3.2283698909251086</c:v>
                </c:pt>
                <c:pt idx="45">
                  <c:v>0.95790162817201963</c:v>
                </c:pt>
                <c:pt idx="46">
                  <c:v>4.7878779478672007</c:v>
                </c:pt>
                <c:pt idx="47">
                  <c:v>0.86347595814918721</c:v>
                </c:pt>
                <c:pt idx="48">
                  <c:v>-7.7907413469970052E-3</c:v>
                </c:pt>
                <c:pt idx="49">
                  <c:v>4.9878755686906917</c:v>
                </c:pt>
                <c:pt idx="50">
                  <c:v>1.7605521182755559</c:v>
                </c:pt>
                <c:pt idx="51">
                  <c:v>1.1983688246112776</c:v>
                </c:pt>
                <c:pt idx="52">
                  <c:v>-1.1117728113807104</c:v>
                </c:pt>
                <c:pt idx="53">
                  <c:v>1.1928376304711379</c:v>
                </c:pt>
                <c:pt idx="54">
                  <c:v>0.95496003288268305</c:v>
                </c:pt>
                <c:pt idx="55">
                  <c:v>1.1292751204729194</c:v>
                </c:pt>
                <c:pt idx="56">
                  <c:v>1.0097391420518189</c:v>
                </c:pt>
                <c:pt idx="57">
                  <c:v>3.5897070007910741</c:v>
                </c:pt>
                <c:pt idx="58">
                  <c:v>1.8538468139974376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CD-48A0-9FBA-8832CA620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76480"/>
        <c:axId val="101878016"/>
      </c:lineChart>
      <c:catAx>
        <c:axId val="101876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878016"/>
        <c:crosses val="autoZero"/>
        <c:auto val="1"/>
        <c:lblAlgn val="ctr"/>
        <c:lblOffset val="100"/>
        <c:noMultiLvlLbl val="0"/>
      </c:catAx>
      <c:valAx>
        <c:axId val="101878016"/>
        <c:scaling>
          <c:logBase val="10"/>
          <c:orientation val="minMax"/>
          <c:max val="1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87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Death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CHN'!$J$5:$J$89</c:f>
              <c:numCache>
                <c:formatCode>General</c:formatCode>
                <c:ptCount val="85"/>
                <c:pt idx="0">
                  <c:v>1.5282190951732486E-2</c:v>
                </c:pt>
                <c:pt idx="1">
                  <c:v>6.1296810650320853E-3</c:v>
                </c:pt>
                <c:pt idx="2">
                  <c:v>5.1644684570157319E-3</c:v>
                </c:pt>
                <c:pt idx="3">
                  <c:v>4.4969805987408453E-3</c:v>
                </c:pt>
                <c:pt idx="4">
                  <c:v>3.7706978523416581E-3</c:v>
                </c:pt>
                <c:pt idx="5">
                  <c:v>3.974679817459149E-3</c:v>
                </c:pt>
                <c:pt idx="6">
                  <c:v>3.5502958579881655E-3</c:v>
                </c:pt>
                <c:pt idx="7">
                  <c:v>3.7104994903160043E-3</c:v>
                </c:pt>
                <c:pt idx="8">
                  <c:v>3.8812269198884616E-3</c:v>
                </c:pt>
                <c:pt idx="9">
                  <c:v>3.3434109905744265E-3</c:v>
                </c:pt>
                <c:pt idx="10">
                  <c:v>4.0861812778603271E-3</c:v>
                </c:pt>
                <c:pt idx="11">
                  <c:v>3.3482760529082961E-3</c:v>
                </c:pt>
                <c:pt idx="12">
                  <c:v>3.489862779545131E-3</c:v>
                </c:pt>
                <c:pt idx="13">
                  <c:v>2.9370747580611083E-3</c:v>
                </c:pt>
                <c:pt idx="14">
                  <c:v>2.0827258716207774E-3</c:v>
                </c:pt>
                <c:pt idx="15">
                  <c:v>1.9126357354392893E-3</c:v>
                </c:pt>
                <c:pt idx="16">
                  <c:v>2.6899250081512879E-3</c:v>
                </c:pt>
                <c:pt idx="17">
                  <c:v>2.1851731952088056E-3</c:v>
                </c:pt>
                <c:pt idx="18">
                  <c:v>2.3851993196996723E-3</c:v>
                </c:pt>
                <c:pt idx="19">
                  <c:v>0</c:v>
                </c:pt>
                <c:pt idx="20">
                  <c:v>4.4671487648997102E-3</c:v>
                </c:pt>
                <c:pt idx="21">
                  <c:v>0</c:v>
                </c:pt>
                <c:pt idx="22">
                  <c:v>3.3118470771282505E-3</c:v>
                </c:pt>
                <c:pt idx="23">
                  <c:v>1.5880058849629855E-3</c:v>
                </c:pt>
                <c:pt idx="24">
                  <c:v>1.2604838318708489E-3</c:v>
                </c:pt>
                <c:pt idx="25">
                  <c:v>6.6345147873127664E-4</c:v>
                </c:pt>
                <c:pt idx="26">
                  <c:v>1.121689647625301E-3</c:v>
                </c:pt>
                <c:pt idx="27">
                  <c:v>1.3142907211075091E-3</c:v>
                </c:pt>
                <c:pt idx="28">
                  <c:v>1.0600486375257217E-3</c:v>
                </c:pt>
                <c:pt idx="29">
                  <c:v>1.3901760889712697E-3</c:v>
                </c:pt>
                <c:pt idx="30">
                  <c:v>1.1391143386017372E-3</c:v>
                </c:pt>
                <c:pt idx="31">
                  <c:v>1.393998063891578E-3</c:v>
                </c:pt>
                <c:pt idx="32">
                  <c:v>1.2987557082408145E-3</c:v>
                </c:pt>
                <c:pt idx="33">
                  <c:v>1.2871155297146154E-3</c:v>
                </c:pt>
                <c:pt idx="34">
                  <c:v>1.3231888852133643E-3</c:v>
                </c:pt>
                <c:pt idx="35">
                  <c:v>1.3866064092029581E-3</c:v>
                </c:pt>
                <c:pt idx="36">
                  <c:v>1.2066034113969177E-3</c:v>
                </c:pt>
                <c:pt idx="37">
                  <c:v>9.4161958568738226E-4</c:v>
                </c:pt>
                <c:pt idx="38">
                  <c:v>1.4100756313293167E-3</c:v>
                </c:pt>
                <c:pt idx="39">
                  <c:v>6.9401068776459159E-4</c:v>
                </c:pt>
                <c:pt idx="40">
                  <c:v>4.5551169146674765E-4</c:v>
                </c:pt>
                <c:pt idx="41">
                  <c:v>1.1050663039782387E-3</c:v>
                </c:pt>
                <c:pt idx="42">
                  <c:v>9.5904862376522491E-4</c:v>
                </c:pt>
                <c:pt idx="43">
                  <c:v>1.4633636458659977E-3</c:v>
                </c:pt>
                <c:pt idx="44">
                  <c:v>1.3799448022079118E-3</c:v>
                </c:pt>
                <c:pt idx="45">
                  <c:v>1.4173431258858395E-3</c:v>
                </c:pt>
                <c:pt idx="46">
                  <c:v>1.1435105774728416E-3</c:v>
                </c:pt>
                <c:pt idx="47">
                  <c:v>4.7709923664122136E-4</c:v>
                </c:pt>
                <c:pt idx="48">
                  <c:v>1.048767697954903E-3</c:v>
                </c:pt>
                <c:pt idx="49">
                  <c:v>2.6778882938026014E-3</c:v>
                </c:pt>
                <c:pt idx="50">
                  <c:v>0</c:v>
                </c:pt>
                <c:pt idx="51">
                  <c:v>1.6192458940550544E-3</c:v>
                </c:pt>
                <c:pt idx="52">
                  <c:v>7.8328981723237601E-4</c:v>
                </c:pt>
                <c:pt idx="53">
                  <c:v>1.7457084666860634E-3</c:v>
                </c:pt>
                <c:pt idx="54">
                  <c:v>1.7241379310344827E-3</c:v>
                </c:pt>
                <c:pt idx="55">
                  <c:v>1.1862396204033216E-3</c:v>
                </c:pt>
                <c:pt idx="56">
                  <c:v>2.4342745861733205E-3</c:v>
                </c:pt>
                <c:pt idx="57">
                  <c:v>2.3028209556706968E-3</c:v>
                </c:pt>
                <c:pt idx="58">
                  <c:v>6.8399452804377564E-4</c:v>
                </c:pt>
                <c:pt idx="59">
                  <c:v>4.658385093167702E-3</c:v>
                </c:pt>
                <c:pt idx="60">
                  <c:v>5.263157894736842E-3</c:v>
                </c:pt>
                <c:pt idx="61">
                  <c:v>4.0363269424823411E-3</c:v>
                </c:pt>
                <c:pt idx="62">
                  <c:v>4.7789725209080045E-3</c:v>
                </c:pt>
                <c:pt idx="63">
                  <c:v>4.608294930875576E-3</c:v>
                </c:pt>
                <c:pt idx="64">
                  <c:v>3.4542314335060447E-3</c:v>
                </c:pt>
                <c:pt idx="65">
                  <c:v>0</c:v>
                </c:pt>
                <c:pt idx="66">
                  <c:v>2.2271714922048997E-3</c:v>
                </c:pt>
                <c:pt idx="67">
                  <c:v>4.9627791563275434E-3</c:v>
                </c:pt>
                <c:pt idx="68">
                  <c:v>2.840909090909091E-3</c:v>
                </c:pt>
                <c:pt idx="69">
                  <c:v>9.2879256965944269E-3</c:v>
                </c:pt>
                <c:pt idx="70">
                  <c:v>0</c:v>
                </c:pt>
                <c:pt idx="71">
                  <c:v>8.130081300813009E-3</c:v>
                </c:pt>
                <c:pt idx="72">
                  <c:v>0</c:v>
                </c:pt>
                <c:pt idx="73">
                  <c:v>5.5555555555555558E-3</c:v>
                </c:pt>
                <c:pt idx="74">
                  <c:v>0</c:v>
                </c:pt>
                <c:pt idx="75">
                  <c:v>10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7F-45CF-BB83-912D4DCDF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07328"/>
        <c:axId val="100713216"/>
      </c:lineChart>
      <c:catAx>
        <c:axId val="100707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713216"/>
        <c:crosses val="autoZero"/>
        <c:auto val="1"/>
        <c:lblAlgn val="ctr"/>
        <c:lblOffset val="100"/>
        <c:noMultiLvlLbl val="0"/>
      </c:catAx>
      <c:valAx>
        <c:axId val="100713216"/>
        <c:scaling>
          <c:orientation val="minMax"/>
          <c:max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70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Dynamics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FRA'!$F$3</c:f>
              <c:strCache>
                <c:ptCount val="1"/>
                <c:pt idx="0">
                  <c:v>New 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FRA'!$F$4:$F$99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20</c:v>
                </c:pt>
                <c:pt idx="27">
                  <c:v>19</c:v>
                </c:pt>
                <c:pt idx="28">
                  <c:v>43</c:v>
                </c:pt>
                <c:pt idx="29">
                  <c:v>30</c:v>
                </c:pt>
                <c:pt idx="30">
                  <c:v>61</c:v>
                </c:pt>
                <c:pt idx="31">
                  <c:v>13</c:v>
                </c:pt>
                <c:pt idx="32">
                  <c:v>81</c:v>
                </c:pt>
                <c:pt idx="33">
                  <c:v>92</c:v>
                </c:pt>
                <c:pt idx="34">
                  <c:v>276</c:v>
                </c:pt>
                <c:pt idx="35">
                  <c:v>296</c:v>
                </c:pt>
                <c:pt idx="36">
                  <c:v>177</c:v>
                </c:pt>
                <c:pt idx="37">
                  <c:v>83</c:v>
                </c:pt>
                <c:pt idx="38">
                  <c:v>575</c:v>
                </c:pt>
                <c:pt idx="39">
                  <c:v>497</c:v>
                </c:pt>
                <c:pt idx="40">
                  <c:v>690</c:v>
                </c:pt>
                <c:pt idx="41">
                  <c:v>690</c:v>
                </c:pt>
                <c:pt idx="42">
                  <c:v>808</c:v>
                </c:pt>
                <c:pt idx="43">
                  <c:v>30</c:v>
                </c:pt>
                <c:pt idx="44">
                  <c:v>2134</c:v>
                </c:pt>
                <c:pt idx="45">
                  <c:v>1019</c:v>
                </c:pt>
                <c:pt idx="46">
                  <c:v>1391</c:v>
                </c:pt>
                <c:pt idx="47">
                  <c:v>1828</c:v>
                </c:pt>
                <c:pt idx="48">
                  <c:v>1741</c:v>
                </c:pt>
                <c:pt idx="49">
                  <c:v>1670</c:v>
                </c:pt>
                <c:pt idx="50">
                  <c:v>1736</c:v>
                </c:pt>
                <c:pt idx="51">
                  <c:v>3838</c:v>
                </c:pt>
                <c:pt idx="52">
                  <c:v>2448</c:v>
                </c:pt>
                <c:pt idx="53">
                  <c:v>2929</c:v>
                </c:pt>
                <c:pt idx="54">
                  <c:v>3922</c:v>
                </c:pt>
                <c:pt idx="55">
                  <c:v>3809</c:v>
                </c:pt>
                <c:pt idx="56">
                  <c:v>4611</c:v>
                </c:pt>
                <c:pt idx="57">
                  <c:v>2599</c:v>
                </c:pt>
                <c:pt idx="58">
                  <c:v>4376</c:v>
                </c:pt>
                <c:pt idx="59">
                  <c:v>7578</c:v>
                </c:pt>
                <c:pt idx="60">
                  <c:v>4861</c:v>
                </c:pt>
                <c:pt idx="61">
                  <c:v>2116</c:v>
                </c:pt>
                <c:pt idx="62">
                  <c:v>5233</c:v>
                </c:pt>
                <c:pt idx="63">
                  <c:v>4267</c:v>
                </c:pt>
                <c:pt idx="64">
                  <c:v>1873</c:v>
                </c:pt>
                <c:pt idx="65">
                  <c:v>3912</c:v>
                </c:pt>
                <c:pt idx="66">
                  <c:v>3777</c:v>
                </c:pt>
                <c:pt idx="67">
                  <c:v>3881</c:v>
                </c:pt>
                <c:pt idx="68">
                  <c:v>4286</c:v>
                </c:pt>
                <c:pt idx="69">
                  <c:v>4342</c:v>
                </c:pt>
                <c:pt idx="70">
                  <c:v>3114</c:v>
                </c:pt>
                <c:pt idx="71">
                  <c:v>26843</c:v>
                </c:pt>
                <c:pt idx="72">
                  <c:v>3665</c:v>
                </c:pt>
                <c:pt idx="73">
                  <c:v>4959</c:v>
                </c:pt>
                <c:pt idx="74">
                  <c:v>3216</c:v>
                </c:pt>
                <c:pt idx="75">
                  <c:v>12471</c:v>
                </c:pt>
                <c:pt idx="76">
                  <c:v>1979</c:v>
                </c:pt>
                <c:pt idx="77">
                  <c:v>-17</c:v>
                </c:pt>
                <c:pt idx="78">
                  <c:v>4902</c:v>
                </c:pt>
                <c:pt idx="79">
                  <c:v>2380</c:v>
                </c:pt>
                <c:pt idx="80">
                  <c:v>2733</c:v>
                </c:pt>
                <c:pt idx="81">
                  <c:v>-2206</c:v>
                </c:pt>
                <c:pt idx="82">
                  <c:v>2311</c:v>
                </c:pt>
                <c:pt idx="83">
                  <c:v>1610</c:v>
                </c:pt>
                <c:pt idx="84">
                  <c:v>1656</c:v>
                </c:pt>
                <c:pt idx="85">
                  <c:v>555</c:v>
                </c:pt>
                <c:pt idx="86">
                  <c:v>3742</c:v>
                </c:pt>
                <c:pt idx="87">
                  <c:v>3016</c:v>
                </c:pt>
                <c:pt idx="88">
                  <c:v>-2512</c:v>
                </c:pt>
                <c:pt idx="89">
                  <c:v>671</c:v>
                </c:pt>
                <c:pt idx="90">
                  <c:v>606</c:v>
                </c:pt>
                <c:pt idx="91">
                  <c:v>606</c:v>
                </c:pt>
                <c:pt idx="92">
                  <c:v>296</c:v>
                </c:pt>
                <c:pt idx="93">
                  <c:v>614</c:v>
                </c:pt>
                <c:pt idx="94">
                  <c:v>1049</c:v>
                </c:pt>
                <c:pt idx="95">
                  <c:v>3530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70-47C6-BBA7-BFBBA7E30F67}"/>
            </c:ext>
          </c:extLst>
        </c:ser>
        <c:ser>
          <c:idx val="2"/>
          <c:order val="2"/>
          <c:tx>
            <c:strRef>
              <c:f>'Data FRA'!$H$3</c:f>
              <c:strCache>
                <c:ptCount val="1"/>
                <c:pt idx="0">
                  <c:v>New 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FRA'!$H$4:$H$99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2188</c:v>
                </c:pt>
                <c:pt idx="51">
                  <c:v>540.5</c:v>
                </c:pt>
                <c:pt idx="52">
                  <c:v>540.5</c:v>
                </c:pt>
                <c:pt idx="53">
                  <c:v>657</c:v>
                </c:pt>
                <c:pt idx="54">
                  <c:v>1048</c:v>
                </c:pt>
                <c:pt idx="55">
                  <c:v>752</c:v>
                </c:pt>
                <c:pt idx="56">
                  <c:v>751</c:v>
                </c:pt>
                <c:pt idx="57">
                  <c:v>751</c:v>
                </c:pt>
                <c:pt idx="58">
                  <c:v>725</c:v>
                </c:pt>
                <c:pt idx="59">
                  <c:v>1517</c:v>
                </c:pt>
                <c:pt idx="60">
                  <c:v>1490</c:v>
                </c:pt>
                <c:pt idx="61">
                  <c:v>1494</c:v>
                </c:pt>
                <c:pt idx="62">
                  <c:v>1580</c:v>
                </c:pt>
                <c:pt idx="63">
                  <c:v>1430</c:v>
                </c:pt>
                <c:pt idx="64">
                  <c:v>745</c:v>
                </c:pt>
                <c:pt idx="65">
                  <c:v>1067</c:v>
                </c:pt>
                <c:pt idx="66">
                  <c:v>2087</c:v>
                </c:pt>
                <c:pt idx="67">
                  <c:v>1917</c:v>
                </c:pt>
                <c:pt idx="68">
                  <c:v>1952</c:v>
                </c:pt>
                <c:pt idx="69">
                  <c:v>1726</c:v>
                </c:pt>
                <c:pt idx="70">
                  <c:v>1459</c:v>
                </c:pt>
                <c:pt idx="71">
                  <c:v>795</c:v>
                </c:pt>
                <c:pt idx="72">
                  <c:v>532</c:v>
                </c:pt>
                <c:pt idx="73">
                  <c:v>794</c:v>
                </c:pt>
                <c:pt idx="74">
                  <c:v>1928</c:v>
                </c:pt>
                <c:pt idx="75">
                  <c:v>1857</c:v>
                </c:pt>
                <c:pt idx="76">
                  <c:v>1537</c:v>
                </c:pt>
                <c:pt idx="77">
                  <c:v>1545</c:v>
                </c:pt>
                <c:pt idx="78">
                  <c:v>594</c:v>
                </c:pt>
                <c:pt idx="79">
                  <c:v>809</c:v>
                </c:pt>
                <c:pt idx="80">
                  <c:v>1761</c:v>
                </c:pt>
                <c:pt idx="81">
                  <c:v>1445</c:v>
                </c:pt>
                <c:pt idx="82">
                  <c:v>1426</c:v>
                </c:pt>
                <c:pt idx="83">
                  <c:v>1301</c:v>
                </c:pt>
                <c:pt idx="84">
                  <c:v>1101</c:v>
                </c:pt>
                <c:pt idx="85">
                  <c:v>309</c:v>
                </c:pt>
                <c:pt idx="86">
                  <c:v>608</c:v>
                </c:pt>
                <c:pt idx="87">
                  <c:v>1264</c:v>
                </c:pt>
                <c:pt idx="88">
                  <c:v>1341</c:v>
                </c:pt>
                <c:pt idx="89">
                  <c:v>1234</c:v>
                </c:pt>
                <c:pt idx="90">
                  <c:v>728</c:v>
                </c:pt>
                <c:pt idx="91">
                  <c:v>451</c:v>
                </c:pt>
                <c:pt idx="92">
                  <c:v>222</c:v>
                </c:pt>
                <c:pt idx="93">
                  <c:v>465</c:v>
                </c:pt>
                <c:pt idx="94">
                  <c:v>1365</c:v>
                </c:pt>
                <c:pt idx="95">
                  <c:v>1219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70-47C6-BBA7-BFBBA7E30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95680"/>
        <c:axId val="103101568"/>
      </c:lineChart>
      <c:lineChart>
        <c:grouping val="standard"/>
        <c:varyColors val="0"/>
        <c:ser>
          <c:idx val="1"/>
          <c:order val="1"/>
          <c:tx>
            <c:strRef>
              <c:f>'Data FRA'!$G$3</c:f>
              <c:strCache>
                <c:ptCount val="1"/>
                <c:pt idx="0">
                  <c:v>New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FRA'!$G$4:$G$99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8</c:v>
                </c:pt>
                <c:pt idx="37">
                  <c:v>0</c:v>
                </c:pt>
                <c:pt idx="38">
                  <c:v>14</c:v>
                </c:pt>
                <c:pt idx="39">
                  <c:v>15</c:v>
                </c:pt>
                <c:pt idx="40">
                  <c:v>15.5</c:v>
                </c:pt>
                <c:pt idx="41">
                  <c:v>15.5</c:v>
                </c:pt>
                <c:pt idx="42">
                  <c:v>12</c:v>
                </c:pt>
                <c:pt idx="43">
                  <c:v>28.5</c:v>
                </c:pt>
                <c:pt idx="44">
                  <c:v>28.5</c:v>
                </c:pt>
                <c:pt idx="45">
                  <c:v>31.666666666666668</c:v>
                </c:pt>
                <c:pt idx="46">
                  <c:v>31.666666666666668</c:v>
                </c:pt>
                <c:pt idx="47">
                  <c:v>31.666666666666668</c:v>
                </c:pt>
                <c:pt idx="48">
                  <c:v>207</c:v>
                </c:pt>
                <c:pt idx="49">
                  <c:v>112</c:v>
                </c:pt>
                <c:pt idx="50">
                  <c:v>112</c:v>
                </c:pt>
                <c:pt idx="51">
                  <c:v>186</c:v>
                </c:pt>
                <c:pt idx="52">
                  <c:v>240</c:v>
                </c:pt>
                <c:pt idx="53">
                  <c:v>231</c:v>
                </c:pt>
                <c:pt idx="54">
                  <c:v>365</c:v>
                </c:pt>
                <c:pt idx="55">
                  <c:v>299</c:v>
                </c:pt>
                <c:pt idx="56">
                  <c:v>319</c:v>
                </c:pt>
                <c:pt idx="57">
                  <c:v>292</c:v>
                </c:pt>
                <c:pt idx="58">
                  <c:v>418</c:v>
                </c:pt>
                <c:pt idx="59">
                  <c:v>499</c:v>
                </c:pt>
                <c:pt idx="60">
                  <c:v>880</c:v>
                </c:pt>
                <c:pt idx="61">
                  <c:v>984</c:v>
                </c:pt>
                <c:pt idx="62">
                  <c:v>1120</c:v>
                </c:pt>
                <c:pt idx="63">
                  <c:v>1053</c:v>
                </c:pt>
                <c:pt idx="64">
                  <c:v>518</c:v>
                </c:pt>
                <c:pt idx="65">
                  <c:v>833</c:v>
                </c:pt>
                <c:pt idx="66">
                  <c:v>1417</c:v>
                </c:pt>
                <c:pt idx="67">
                  <c:v>541</c:v>
                </c:pt>
                <c:pt idx="68">
                  <c:v>1341</c:v>
                </c:pt>
                <c:pt idx="69">
                  <c:v>987</c:v>
                </c:pt>
                <c:pt idx="70">
                  <c:v>635</c:v>
                </c:pt>
                <c:pt idx="71">
                  <c:v>561</c:v>
                </c:pt>
                <c:pt idx="72">
                  <c:v>574</c:v>
                </c:pt>
                <c:pt idx="73">
                  <c:v>745</c:v>
                </c:pt>
                <c:pt idx="74">
                  <c:v>1436</c:v>
                </c:pt>
                <c:pt idx="75">
                  <c:v>753</c:v>
                </c:pt>
                <c:pt idx="76">
                  <c:v>760</c:v>
                </c:pt>
                <c:pt idx="77">
                  <c:v>642</c:v>
                </c:pt>
                <c:pt idx="78">
                  <c:v>391</c:v>
                </c:pt>
                <c:pt idx="79">
                  <c:v>546</c:v>
                </c:pt>
                <c:pt idx="80">
                  <c:v>525</c:v>
                </c:pt>
                <c:pt idx="81">
                  <c:v>544</c:v>
                </c:pt>
                <c:pt idx="82">
                  <c:v>516</c:v>
                </c:pt>
                <c:pt idx="83">
                  <c:v>389</c:v>
                </c:pt>
                <c:pt idx="84">
                  <c:v>369</c:v>
                </c:pt>
                <c:pt idx="85">
                  <c:v>242</c:v>
                </c:pt>
                <c:pt idx="86">
                  <c:v>437</c:v>
                </c:pt>
                <c:pt idx="87">
                  <c:v>367</c:v>
                </c:pt>
                <c:pt idx="88">
                  <c:v>427</c:v>
                </c:pt>
                <c:pt idx="89">
                  <c:v>289</c:v>
                </c:pt>
                <c:pt idx="90">
                  <c:v>218</c:v>
                </c:pt>
                <c:pt idx="91">
                  <c:v>166</c:v>
                </c:pt>
                <c:pt idx="92">
                  <c:v>135</c:v>
                </c:pt>
                <c:pt idx="93">
                  <c:v>304</c:v>
                </c:pt>
                <c:pt idx="94">
                  <c:v>330</c:v>
                </c:pt>
                <c:pt idx="95">
                  <c:v>274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70-47C6-BBA7-BFBBA7E30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08992"/>
        <c:axId val="103103104"/>
      </c:lineChart>
      <c:catAx>
        <c:axId val="103095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101568"/>
        <c:crosses val="autoZero"/>
        <c:auto val="1"/>
        <c:lblAlgn val="ctr"/>
        <c:lblOffset val="100"/>
        <c:noMultiLvlLbl val="0"/>
      </c:catAx>
      <c:valAx>
        <c:axId val="103101568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095680"/>
        <c:crosses val="autoZero"/>
        <c:crossBetween val="between"/>
      </c:valAx>
      <c:valAx>
        <c:axId val="1031031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108992"/>
        <c:crosses val="max"/>
        <c:crossBetween val="between"/>
      </c:valAx>
      <c:catAx>
        <c:axId val="103108992"/>
        <c:scaling>
          <c:orientation val="minMax"/>
        </c:scaling>
        <c:delete val="1"/>
        <c:axPos val="b"/>
        <c:majorTickMark val="out"/>
        <c:minorTickMark val="none"/>
        <c:tickLblPos val="nextTo"/>
        <c:crossAx val="103103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Development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FRA'!$B$3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FRA'!$B$4:$B$99</c:f>
              <c:numCache>
                <c:formatCode>General</c:formatCode>
                <c:ptCount val="9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14</c:v>
                </c:pt>
                <c:pt idx="25">
                  <c:v>18</c:v>
                </c:pt>
                <c:pt idx="26">
                  <c:v>38</c:v>
                </c:pt>
                <c:pt idx="27">
                  <c:v>57</c:v>
                </c:pt>
                <c:pt idx="28">
                  <c:v>100</c:v>
                </c:pt>
                <c:pt idx="29">
                  <c:v>130</c:v>
                </c:pt>
                <c:pt idx="30">
                  <c:v>191</c:v>
                </c:pt>
                <c:pt idx="31">
                  <c:v>204</c:v>
                </c:pt>
                <c:pt idx="32">
                  <c:v>285</c:v>
                </c:pt>
                <c:pt idx="33">
                  <c:v>377</c:v>
                </c:pt>
                <c:pt idx="34">
                  <c:v>653</c:v>
                </c:pt>
                <c:pt idx="35">
                  <c:v>949</c:v>
                </c:pt>
                <c:pt idx="36">
                  <c:v>1126</c:v>
                </c:pt>
                <c:pt idx="37">
                  <c:v>1209</c:v>
                </c:pt>
                <c:pt idx="38">
                  <c:v>1784</c:v>
                </c:pt>
                <c:pt idx="39">
                  <c:v>2281</c:v>
                </c:pt>
                <c:pt idx="40">
                  <c:v>2971</c:v>
                </c:pt>
                <c:pt idx="41">
                  <c:v>3661</c:v>
                </c:pt>
                <c:pt idx="42">
                  <c:v>4469</c:v>
                </c:pt>
                <c:pt idx="43">
                  <c:v>4499</c:v>
                </c:pt>
                <c:pt idx="44">
                  <c:v>6633</c:v>
                </c:pt>
                <c:pt idx="45">
                  <c:v>7652</c:v>
                </c:pt>
                <c:pt idx="46">
                  <c:v>9043</c:v>
                </c:pt>
                <c:pt idx="47">
                  <c:v>10871</c:v>
                </c:pt>
                <c:pt idx="48">
                  <c:v>12612</c:v>
                </c:pt>
                <c:pt idx="49">
                  <c:v>14282</c:v>
                </c:pt>
                <c:pt idx="50">
                  <c:v>16018</c:v>
                </c:pt>
                <c:pt idx="51">
                  <c:v>19856</c:v>
                </c:pt>
                <c:pt idx="52">
                  <c:v>22304</c:v>
                </c:pt>
                <c:pt idx="53">
                  <c:v>25233</c:v>
                </c:pt>
                <c:pt idx="54">
                  <c:v>29155</c:v>
                </c:pt>
                <c:pt idx="55">
                  <c:v>32964</c:v>
                </c:pt>
                <c:pt idx="56">
                  <c:v>37575</c:v>
                </c:pt>
                <c:pt idx="57">
                  <c:v>40174</c:v>
                </c:pt>
                <c:pt idx="58">
                  <c:v>44550</c:v>
                </c:pt>
                <c:pt idx="59">
                  <c:v>52128</c:v>
                </c:pt>
                <c:pt idx="60">
                  <c:v>56989</c:v>
                </c:pt>
                <c:pt idx="61">
                  <c:v>59105</c:v>
                </c:pt>
                <c:pt idx="62">
                  <c:v>64338</c:v>
                </c:pt>
                <c:pt idx="63">
                  <c:v>68605</c:v>
                </c:pt>
                <c:pt idx="64">
                  <c:v>70478</c:v>
                </c:pt>
                <c:pt idx="65">
                  <c:v>74390</c:v>
                </c:pt>
                <c:pt idx="66">
                  <c:v>78167</c:v>
                </c:pt>
                <c:pt idx="67">
                  <c:v>82048</c:v>
                </c:pt>
                <c:pt idx="68">
                  <c:v>86334</c:v>
                </c:pt>
                <c:pt idx="69">
                  <c:v>90676</c:v>
                </c:pt>
                <c:pt idx="70">
                  <c:v>93790</c:v>
                </c:pt>
                <c:pt idx="71">
                  <c:v>120633</c:v>
                </c:pt>
                <c:pt idx="72">
                  <c:v>124298</c:v>
                </c:pt>
                <c:pt idx="73">
                  <c:v>129257</c:v>
                </c:pt>
                <c:pt idx="74">
                  <c:v>132473</c:v>
                </c:pt>
                <c:pt idx="75">
                  <c:v>144944</c:v>
                </c:pt>
                <c:pt idx="76">
                  <c:v>146923</c:v>
                </c:pt>
                <c:pt idx="77">
                  <c:v>146906</c:v>
                </c:pt>
                <c:pt idx="78">
                  <c:v>151808</c:v>
                </c:pt>
                <c:pt idx="79">
                  <c:v>154188</c:v>
                </c:pt>
                <c:pt idx="80">
                  <c:v>156921</c:v>
                </c:pt>
                <c:pt idx="81">
                  <c:v>154715</c:v>
                </c:pt>
                <c:pt idx="82">
                  <c:v>157026</c:v>
                </c:pt>
                <c:pt idx="83">
                  <c:v>158636</c:v>
                </c:pt>
                <c:pt idx="84">
                  <c:v>160292</c:v>
                </c:pt>
                <c:pt idx="85">
                  <c:v>160847</c:v>
                </c:pt>
                <c:pt idx="86">
                  <c:v>164589</c:v>
                </c:pt>
                <c:pt idx="87">
                  <c:v>167605</c:v>
                </c:pt>
                <c:pt idx="88">
                  <c:v>165093</c:v>
                </c:pt>
                <c:pt idx="89">
                  <c:v>165764</c:v>
                </c:pt>
                <c:pt idx="90">
                  <c:v>166370</c:v>
                </c:pt>
                <c:pt idx="91">
                  <c:v>166976</c:v>
                </c:pt>
                <c:pt idx="92">
                  <c:v>167272</c:v>
                </c:pt>
                <c:pt idx="93">
                  <c:v>167886</c:v>
                </c:pt>
                <c:pt idx="94">
                  <c:v>168935</c:v>
                </c:pt>
                <c:pt idx="95">
                  <c:v>172465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D7-4CDA-9AE0-09DC56B00D7D}"/>
            </c:ext>
          </c:extLst>
        </c:ser>
        <c:ser>
          <c:idx val="2"/>
          <c:order val="2"/>
          <c:tx>
            <c:strRef>
              <c:f>'Data FRA'!$D$3</c:f>
              <c:strCache>
                <c:ptCount val="1"/>
                <c:pt idx="0">
                  <c:v>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FRA'!$D$4:$D$99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2200</c:v>
                </c:pt>
                <c:pt idx="51">
                  <c:v>2740.5</c:v>
                </c:pt>
                <c:pt idx="52">
                  <c:v>3243</c:v>
                </c:pt>
                <c:pt idx="53">
                  <c:v>3900</c:v>
                </c:pt>
                <c:pt idx="54">
                  <c:v>4948</c:v>
                </c:pt>
                <c:pt idx="55">
                  <c:v>5700</c:v>
                </c:pt>
                <c:pt idx="56">
                  <c:v>6451</c:v>
                </c:pt>
                <c:pt idx="57">
                  <c:v>7202</c:v>
                </c:pt>
                <c:pt idx="58">
                  <c:v>7927</c:v>
                </c:pt>
                <c:pt idx="59">
                  <c:v>9444</c:v>
                </c:pt>
                <c:pt idx="60">
                  <c:v>10934</c:v>
                </c:pt>
                <c:pt idx="61">
                  <c:v>12428</c:v>
                </c:pt>
                <c:pt idx="62">
                  <c:v>14008</c:v>
                </c:pt>
                <c:pt idx="63">
                  <c:v>15438</c:v>
                </c:pt>
                <c:pt idx="64">
                  <c:v>16183</c:v>
                </c:pt>
                <c:pt idx="65">
                  <c:v>17250</c:v>
                </c:pt>
                <c:pt idx="66">
                  <c:v>19337</c:v>
                </c:pt>
                <c:pt idx="67">
                  <c:v>21254</c:v>
                </c:pt>
                <c:pt idx="68">
                  <c:v>23206</c:v>
                </c:pt>
                <c:pt idx="69">
                  <c:v>24932</c:v>
                </c:pt>
                <c:pt idx="70">
                  <c:v>26391</c:v>
                </c:pt>
                <c:pt idx="71">
                  <c:v>27186</c:v>
                </c:pt>
                <c:pt idx="72">
                  <c:v>27718</c:v>
                </c:pt>
                <c:pt idx="73">
                  <c:v>28512</c:v>
                </c:pt>
                <c:pt idx="74">
                  <c:v>30440</c:v>
                </c:pt>
                <c:pt idx="75">
                  <c:v>32297</c:v>
                </c:pt>
                <c:pt idx="76">
                  <c:v>33834</c:v>
                </c:pt>
                <c:pt idx="77">
                  <c:v>35379</c:v>
                </c:pt>
                <c:pt idx="78">
                  <c:v>35973</c:v>
                </c:pt>
                <c:pt idx="79">
                  <c:v>36782</c:v>
                </c:pt>
                <c:pt idx="80">
                  <c:v>38543</c:v>
                </c:pt>
                <c:pt idx="81">
                  <c:v>39988</c:v>
                </c:pt>
                <c:pt idx="82">
                  <c:v>41414</c:v>
                </c:pt>
                <c:pt idx="83">
                  <c:v>42715</c:v>
                </c:pt>
                <c:pt idx="84">
                  <c:v>43816</c:v>
                </c:pt>
                <c:pt idx="85">
                  <c:v>44125</c:v>
                </c:pt>
                <c:pt idx="86">
                  <c:v>44733</c:v>
                </c:pt>
                <c:pt idx="87">
                  <c:v>45997</c:v>
                </c:pt>
                <c:pt idx="88">
                  <c:v>47338</c:v>
                </c:pt>
                <c:pt idx="89">
                  <c:v>48572</c:v>
                </c:pt>
                <c:pt idx="90">
                  <c:v>49300</c:v>
                </c:pt>
                <c:pt idx="91">
                  <c:v>49751</c:v>
                </c:pt>
                <c:pt idx="92">
                  <c:v>49973</c:v>
                </c:pt>
                <c:pt idx="93">
                  <c:v>50438</c:v>
                </c:pt>
                <c:pt idx="94">
                  <c:v>51803</c:v>
                </c:pt>
                <c:pt idx="95">
                  <c:v>53022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D7-4CDA-9AE0-09DC56B00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63776"/>
        <c:axId val="103165312"/>
      </c:lineChart>
      <c:lineChart>
        <c:grouping val="standard"/>
        <c:varyColors val="0"/>
        <c:ser>
          <c:idx val="1"/>
          <c:order val="1"/>
          <c:tx>
            <c:strRef>
              <c:f>'Data FRA'!$C$3</c:f>
              <c:strCache>
                <c:ptCount val="1"/>
                <c:pt idx="0">
                  <c:v>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FRA'!$C$4:$C$99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9</c:v>
                </c:pt>
                <c:pt idx="35">
                  <c:v>11</c:v>
                </c:pt>
                <c:pt idx="36">
                  <c:v>19</c:v>
                </c:pt>
                <c:pt idx="37">
                  <c:v>19</c:v>
                </c:pt>
                <c:pt idx="38">
                  <c:v>33</c:v>
                </c:pt>
                <c:pt idx="39">
                  <c:v>48</c:v>
                </c:pt>
                <c:pt idx="40">
                  <c:v>63.5</c:v>
                </c:pt>
                <c:pt idx="41">
                  <c:v>79</c:v>
                </c:pt>
                <c:pt idx="42">
                  <c:v>91</c:v>
                </c:pt>
                <c:pt idx="43">
                  <c:v>119.5</c:v>
                </c:pt>
                <c:pt idx="44">
                  <c:v>148</c:v>
                </c:pt>
                <c:pt idx="45">
                  <c:v>179.66666666666666</c:v>
                </c:pt>
                <c:pt idx="46">
                  <c:v>211.33333333333331</c:v>
                </c:pt>
                <c:pt idx="47">
                  <c:v>243</c:v>
                </c:pt>
                <c:pt idx="48">
                  <c:v>450</c:v>
                </c:pt>
                <c:pt idx="49">
                  <c:v>562</c:v>
                </c:pt>
                <c:pt idx="50">
                  <c:v>674</c:v>
                </c:pt>
                <c:pt idx="51">
                  <c:v>860</c:v>
                </c:pt>
                <c:pt idx="52">
                  <c:v>1100</c:v>
                </c:pt>
                <c:pt idx="53">
                  <c:v>1331</c:v>
                </c:pt>
                <c:pt idx="54">
                  <c:v>1696</c:v>
                </c:pt>
                <c:pt idx="55">
                  <c:v>1995</c:v>
                </c:pt>
                <c:pt idx="56">
                  <c:v>2314</c:v>
                </c:pt>
                <c:pt idx="57">
                  <c:v>2606</c:v>
                </c:pt>
                <c:pt idx="58">
                  <c:v>3024</c:v>
                </c:pt>
                <c:pt idx="59">
                  <c:v>3523</c:v>
                </c:pt>
                <c:pt idx="60">
                  <c:v>4403</c:v>
                </c:pt>
                <c:pt idx="61">
                  <c:v>5387</c:v>
                </c:pt>
                <c:pt idx="62">
                  <c:v>6507</c:v>
                </c:pt>
                <c:pt idx="63">
                  <c:v>7560</c:v>
                </c:pt>
                <c:pt idx="64">
                  <c:v>8078</c:v>
                </c:pt>
                <c:pt idx="65">
                  <c:v>8911</c:v>
                </c:pt>
                <c:pt idx="66">
                  <c:v>10328</c:v>
                </c:pt>
                <c:pt idx="67">
                  <c:v>10869</c:v>
                </c:pt>
                <c:pt idx="68">
                  <c:v>12210</c:v>
                </c:pt>
                <c:pt idx="69">
                  <c:v>13197</c:v>
                </c:pt>
                <c:pt idx="70">
                  <c:v>13832</c:v>
                </c:pt>
                <c:pt idx="71">
                  <c:v>14393</c:v>
                </c:pt>
                <c:pt idx="72">
                  <c:v>14967</c:v>
                </c:pt>
                <c:pt idx="73">
                  <c:v>15712</c:v>
                </c:pt>
                <c:pt idx="74">
                  <c:v>17148</c:v>
                </c:pt>
                <c:pt idx="75">
                  <c:v>17901</c:v>
                </c:pt>
                <c:pt idx="76">
                  <c:v>18661</c:v>
                </c:pt>
                <c:pt idx="77">
                  <c:v>19303</c:v>
                </c:pt>
                <c:pt idx="78">
                  <c:v>19694</c:v>
                </c:pt>
                <c:pt idx="79">
                  <c:v>20240</c:v>
                </c:pt>
                <c:pt idx="80">
                  <c:v>20765</c:v>
                </c:pt>
                <c:pt idx="81">
                  <c:v>21309</c:v>
                </c:pt>
                <c:pt idx="82">
                  <c:v>21825</c:v>
                </c:pt>
                <c:pt idx="83">
                  <c:v>22214</c:v>
                </c:pt>
                <c:pt idx="84">
                  <c:v>22583</c:v>
                </c:pt>
                <c:pt idx="85">
                  <c:v>22825</c:v>
                </c:pt>
                <c:pt idx="86">
                  <c:v>23262</c:v>
                </c:pt>
                <c:pt idx="87">
                  <c:v>23629</c:v>
                </c:pt>
                <c:pt idx="88">
                  <c:v>24056</c:v>
                </c:pt>
                <c:pt idx="89">
                  <c:v>24345</c:v>
                </c:pt>
                <c:pt idx="90">
                  <c:v>24563</c:v>
                </c:pt>
                <c:pt idx="91">
                  <c:v>24729</c:v>
                </c:pt>
                <c:pt idx="92">
                  <c:v>24864</c:v>
                </c:pt>
                <c:pt idx="93">
                  <c:v>25168</c:v>
                </c:pt>
                <c:pt idx="94">
                  <c:v>25498</c:v>
                </c:pt>
                <c:pt idx="95">
                  <c:v>25772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D7-4CDA-9AE0-09DC56B00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85024"/>
        <c:axId val="103183488"/>
      </c:lineChart>
      <c:catAx>
        <c:axId val="1031637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165312"/>
        <c:crosses val="autoZero"/>
        <c:auto val="1"/>
        <c:lblAlgn val="ctr"/>
        <c:lblOffset val="100"/>
        <c:noMultiLvlLbl val="0"/>
      </c:catAx>
      <c:valAx>
        <c:axId val="10316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163776"/>
        <c:crosses val="autoZero"/>
        <c:crossBetween val="between"/>
      </c:valAx>
      <c:valAx>
        <c:axId val="1031834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185024"/>
        <c:crosses val="max"/>
        <c:crossBetween val="between"/>
      </c:valAx>
      <c:catAx>
        <c:axId val="10318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03183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Infection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GER'!$J$33:$J$94</c:f>
              <c:numCache>
                <c:formatCode>General</c:formatCode>
                <c:ptCount val="62"/>
                <c:pt idx="0">
                  <c:v>0.80952457282569923</c:v>
                </c:pt>
                <c:pt idx="1">
                  <c:v>0.25438635962069334</c:v>
                </c:pt>
                <c:pt idx="2">
                  <c:v>0.25874174976540049</c:v>
                </c:pt>
                <c:pt idx="3">
                  <c:v>0.36666752443049433</c:v>
                </c:pt>
                <c:pt idx="4">
                  <c:v>0.89431173968350608</c:v>
                </c:pt>
                <c:pt idx="5">
                  <c:v>0.40343579731756679</c:v>
                </c:pt>
                <c:pt idx="6">
                  <c:v>0.19755135006151964</c:v>
                </c:pt>
                <c:pt idx="7">
                  <c:v>0.30858168796724239</c:v>
                </c:pt>
                <c:pt idx="8">
                  <c:v>0.1330740588773052</c:v>
                </c:pt>
                <c:pt idx="9">
                  <c:v>0.24308299671295086</c:v>
                </c:pt>
                <c:pt idx="10">
                  <c:v>0.31385375296560847</c:v>
                </c:pt>
                <c:pt idx="11">
                  <c:v>9.0427591209788438E-2</c:v>
                </c:pt>
                <c:pt idx="12">
                  <c:v>0.77904371199929956</c:v>
                </c:pt>
                <c:pt idx="13">
                  <c:v>0.25125342819365787</c:v>
                </c:pt>
                <c:pt idx="14">
                  <c:v>0.2671227858218474</c:v>
                </c:pt>
                <c:pt idx="15">
                  <c:v>0.25742456696514948</c:v>
                </c:pt>
                <c:pt idx="16">
                  <c:v>0.27617867311970268</c:v>
                </c:pt>
                <c:pt idx="17">
                  <c:v>0.33497045944105819</c:v>
                </c:pt>
                <c:pt idx="18">
                  <c:v>0.24548469904828898</c:v>
                </c:pt>
                <c:pt idx="19">
                  <c:v>0.2986762581256498</c:v>
                </c:pt>
                <c:pt idx="20">
                  <c:v>0.12068569917427006</c:v>
                </c:pt>
                <c:pt idx="21">
                  <c:v>0.12151559246490355</c:v>
                </c:pt>
                <c:pt idx="22">
                  <c:v>0.17069482229955515</c:v>
                </c:pt>
                <c:pt idx="23">
                  <c:v>0.13803944466648721</c:v>
                </c:pt>
                <c:pt idx="24">
                  <c:v>0.14664733870658722</c:v>
                </c:pt>
                <c:pt idx="25">
                  <c:v>0.19713875719257329</c:v>
                </c:pt>
                <c:pt idx="26">
                  <c:v>0.18255270576427368</c:v>
                </c:pt>
                <c:pt idx="27">
                  <c:v>0.15564144508853675</c:v>
                </c:pt>
                <c:pt idx="28">
                  <c:v>9.0261208261988815E-2</c:v>
                </c:pt>
                <c:pt idx="29">
                  <c:v>9.1565636903363237E-2</c:v>
                </c:pt>
                <c:pt idx="30">
                  <c:v>9.3419286825482409E-2</c:v>
                </c:pt>
                <c:pt idx="31">
                  <c:v>0.11246964810946537</c:v>
                </c:pt>
                <c:pt idx="32">
                  <c:v>0.11686970066275632</c:v>
                </c:pt>
                <c:pt idx="33">
                  <c:v>0.10402874033513571</c:v>
                </c:pt>
                <c:pt idx="34">
                  <c:v>7.5615505856418366E-2</c:v>
                </c:pt>
                <c:pt idx="35">
                  <c:v>5.913182029919347E-2</c:v>
                </c:pt>
                <c:pt idx="36">
                  <c:v>4.6605616336459994E-2</c:v>
                </c:pt>
                <c:pt idx="37">
                  <c:v>5.8935803355229757E-2</c:v>
                </c:pt>
                <c:pt idx="38">
                  <c:v>8.1077649442096694E-2</c:v>
                </c:pt>
                <c:pt idx="39">
                  <c:v>7.5666537304274153E-2</c:v>
                </c:pt>
                <c:pt idx="40">
                  <c:v>6.32551177583002E-2</c:v>
                </c:pt>
                <c:pt idx="41">
                  <c:v>4.1853030672957571E-2</c:v>
                </c:pt>
                <c:pt idx="42">
                  <c:v>4.5550524242936936E-2</c:v>
                </c:pt>
                <c:pt idx="43">
                  <c:v>3.4423074336000177E-2</c:v>
                </c:pt>
                <c:pt idx="44">
                  <c:v>2.0598311462868016E-2</c:v>
                </c:pt>
                <c:pt idx="45">
                  <c:v>5.6783255187234857E-2</c:v>
                </c:pt>
                <c:pt idx="46">
                  <c:v>5.0553466028059074E-2</c:v>
                </c:pt>
                <c:pt idx="47">
                  <c:v>6.5354735293832594E-2</c:v>
                </c:pt>
                <c:pt idx="48">
                  <c:v>3.6183300088832353E-2</c:v>
                </c:pt>
                <c:pt idx="49">
                  <c:v>3.4499874574072296E-2</c:v>
                </c:pt>
                <c:pt idx="50">
                  <c:v>3.5823893042451295E-2</c:v>
                </c:pt>
                <c:pt idx="51">
                  <c:v>2.422254635512475E-2</c:v>
                </c:pt>
                <c:pt idx="52">
                  <c:v>4.9131863615816077E-2</c:v>
                </c:pt>
                <c:pt idx="53">
                  <c:v>5.4068372293153484E-2</c:v>
                </c:pt>
                <c:pt idx="54">
                  <c:v>4.2333438603159329E-2</c:v>
                </c:pt>
                <c:pt idx="55">
                  <c:v>3.8459546839998866E-2</c:v>
                </c:pt>
                <c:pt idx="56">
                  <c:v>3.0839272691533567E-2</c:v>
                </c:pt>
                <c:pt idx="57">
                  <c:v>2.4874704000768674E-2</c:v>
                </c:pt>
                <c:pt idx="58">
                  <c:v>3.0320749190136411E-2</c:v>
                </c:pt>
                <c:pt idx="59">
                  <c:v>4.5033186050689185E-2</c:v>
                </c:pt>
                <c:pt idx="60">
                  <c:v>4.2479225239819757E-2</c:v>
                </c:pt>
                <c:pt idx="61">
                  <c:v>3.2539133314094901E-2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F5-4824-B387-947065EC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17088"/>
        <c:axId val="102618624"/>
      </c:lineChart>
      <c:catAx>
        <c:axId val="1026170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618624"/>
        <c:crosses val="autoZero"/>
        <c:auto val="1"/>
        <c:lblAlgn val="ctr"/>
        <c:lblOffset val="100"/>
        <c:noMultiLvlLbl val="0"/>
      </c:catAx>
      <c:valAx>
        <c:axId val="10261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61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Death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GER'!$K$33:$K$94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1.9569471624266144E-3</c:v>
                </c:pt>
                <c:pt idx="9">
                  <c:v>0</c:v>
                </c:pt>
                <c:pt idx="10">
                  <c:v>6.9589422407794019E-4</c:v>
                </c:pt>
                <c:pt idx="11">
                  <c:v>0</c:v>
                </c:pt>
                <c:pt idx="12">
                  <c:v>1.9512195121951219E-3</c:v>
                </c:pt>
                <c:pt idx="13">
                  <c:v>5.5218111540585317E-4</c:v>
                </c:pt>
                <c:pt idx="14">
                  <c:v>4.4150110375275938E-4</c:v>
                </c:pt>
                <c:pt idx="15">
                  <c:v>1.0456605088881143E-3</c:v>
                </c:pt>
                <c:pt idx="16">
                  <c:v>9.7384529771841956E-4</c:v>
                </c:pt>
                <c:pt idx="17">
                  <c:v>4.363953742090334E-4</c:v>
                </c:pt>
                <c:pt idx="18">
                  <c:v>1.3121207151057896E-3</c:v>
                </c:pt>
                <c:pt idx="19">
                  <c:v>1.5168502275275341E-3</c:v>
                </c:pt>
                <c:pt idx="20">
                  <c:v>8.6730268863833475E-4</c:v>
                </c:pt>
                <c:pt idx="21">
                  <c:v>4.5670442089879428E-4</c:v>
                </c:pt>
                <c:pt idx="22">
                  <c:v>1.1830457308366989E-3</c:v>
                </c:pt>
                <c:pt idx="23">
                  <c:v>1.1938202247191011E-3</c:v>
                </c:pt>
                <c:pt idx="24">
                  <c:v>1.6561887379165821E-3</c:v>
                </c:pt>
                <c:pt idx="25">
                  <c:v>1.8170985999404229E-3</c:v>
                </c:pt>
                <c:pt idx="26">
                  <c:v>1.9737880941102163E-3</c:v>
                </c:pt>
                <c:pt idx="27">
                  <c:v>2.0742631806888378E-3</c:v>
                </c:pt>
                <c:pt idx="28">
                  <c:v>2.0499784752260101E-3</c:v>
                </c:pt>
                <c:pt idx="29">
                  <c:v>2.1394051689557028E-3</c:v>
                </c:pt>
                <c:pt idx="30">
                  <c:v>2.4649222601441033E-3</c:v>
                </c:pt>
                <c:pt idx="31">
                  <c:v>2.8398230571787448E-3</c:v>
                </c:pt>
                <c:pt idx="32">
                  <c:v>3.0162810625535561E-3</c:v>
                </c:pt>
                <c:pt idx="33">
                  <c:v>2.7429914934609043E-3</c:v>
                </c:pt>
                <c:pt idx="34">
                  <c:v>2.5876984795357456E-3</c:v>
                </c:pt>
                <c:pt idx="35">
                  <c:v>2.0513421638729342E-3</c:v>
                </c:pt>
                <c:pt idx="36">
                  <c:v>3.2360142613725856E-3</c:v>
                </c:pt>
                <c:pt idx="37">
                  <c:v>2.8271848924022835E-3</c:v>
                </c:pt>
                <c:pt idx="38">
                  <c:v>4.7868211482620824E-3</c:v>
                </c:pt>
                <c:pt idx="39">
                  <c:v>3.9909044503225206E-3</c:v>
                </c:pt>
                <c:pt idx="40">
                  <c:v>2.5329681637563917E-3</c:v>
                </c:pt>
                <c:pt idx="41">
                  <c:v>-4.7334748286024034E-4</c:v>
                </c:pt>
                <c:pt idx="42">
                  <c:v>4.4154881739023035E-3</c:v>
                </c:pt>
                <c:pt idx="43">
                  <c:v>2.6653443252959773E-3</c:v>
                </c:pt>
                <c:pt idx="44">
                  <c:v>1.5980056889002524E-3</c:v>
                </c:pt>
                <c:pt idx="45">
                  <c:v>8.5191681282886494E-3</c:v>
                </c:pt>
                <c:pt idx="46">
                  <c:v>4.2502870657594814E-3</c:v>
                </c:pt>
                <c:pt idx="47">
                  <c:v>5.2960491473360875E-3</c:v>
                </c:pt>
                <c:pt idx="48">
                  <c:v>1.984126984126984E-3</c:v>
                </c:pt>
                <c:pt idx="49">
                  <c:v>2.374586317147505E-3</c:v>
                </c:pt>
                <c:pt idx="50">
                  <c:v>5.2473478079014414E-3</c:v>
                </c:pt>
                <c:pt idx="51">
                  <c:v>3.3725815040530145E-3</c:v>
                </c:pt>
                <c:pt idx="52">
                  <c:v>5.1188147654916971E-3</c:v>
                </c:pt>
                <c:pt idx="53">
                  <c:v>6.4391220170114645E-3</c:v>
                </c:pt>
                <c:pt idx="54">
                  <c:v>4.1804130700049714E-3</c:v>
                </c:pt>
                <c:pt idx="55">
                  <c:v>2.9666066583838332E-3</c:v>
                </c:pt>
                <c:pt idx="56">
                  <c:v>2.4243314722303851E-3</c:v>
                </c:pt>
                <c:pt idx="57">
                  <c:v>3.7694124742423483E-3</c:v>
                </c:pt>
                <c:pt idx="58">
                  <c:v>4.9302423161649012E-3</c:v>
                </c:pt>
                <c:pt idx="59">
                  <c:v>4.2267528592739934E-3</c:v>
                </c:pt>
                <c:pt idx="60">
                  <c:v>4.499307798800185E-3</c:v>
                </c:pt>
                <c:pt idx="61">
                  <c:v>3.4361126315149305E-3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BA-42B9-8ADC-A6A3F919B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87648"/>
        <c:axId val="102989184"/>
      </c:lineChart>
      <c:catAx>
        <c:axId val="1029876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989184"/>
        <c:crosses val="autoZero"/>
        <c:auto val="1"/>
        <c:lblAlgn val="ctr"/>
        <c:lblOffset val="100"/>
        <c:noMultiLvlLbl val="0"/>
      </c:catAx>
      <c:valAx>
        <c:axId val="1029891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98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Recovery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GER'!$L$33:$L$94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2.1459227467811159E-3</c:v>
                </c:pt>
                <c:pt idx="6">
                  <c:v>1.5313935681470138E-3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4.8712595685455815E-3</c:v>
                </c:pt>
                <c:pt idx="11">
                  <c:v>0</c:v>
                </c:pt>
                <c:pt idx="12">
                  <c:v>1.0243902439024391E-2</c:v>
                </c:pt>
                <c:pt idx="13">
                  <c:v>0</c:v>
                </c:pt>
                <c:pt idx="14">
                  <c:v>0</c:v>
                </c:pt>
                <c:pt idx="15">
                  <c:v>3.6598117811084E-3</c:v>
                </c:pt>
                <c:pt idx="16">
                  <c:v>0</c:v>
                </c:pt>
                <c:pt idx="17">
                  <c:v>4.1457560549858176E-3</c:v>
                </c:pt>
                <c:pt idx="18">
                  <c:v>6.5606035755289482E-4</c:v>
                </c:pt>
                <c:pt idx="19">
                  <c:v>4.4186506627975995E-3</c:v>
                </c:pt>
                <c:pt idx="20">
                  <c:v>2.7039436763430435E-3</c:v>
                </c:pt>
                <c:pt idx="21">
                  <c:v>1.5071245889660212E-3</c:v>
                </c:pt>
                <c:pt idx="22">
                  <c:v>7.6286052298780238E-3</c:v>
                </c:pt>
                <c:pt idx="23">
                  <c:v>9.7963483146067412E-2</c:v>
                </c:pt>
                <c:pt idx="24">
                  <c:v>1.0275130129115122E-2</c:v>
                </c:pt>
                <c:pt idx="25">
                  <c:v>6.3330354483169496E-2</c:v>
                </c:pt>
                <c:pt idx="26">
                  <c:v>2.5922416969314174E-2</c:v>
                </c:pt>
                <c:pt idx="27">
                  <c:v>4.1553645916436829E-2</c:v>
                </c:pt>
                <c:pt idx="28">
                  <c:v>1.4964842869149874E-2</c:v>
                </c:pt>
                <c:pt idx="29">
                  <c:v>8.1927756871884014E-2</c:v>
                </c:pt>
                <c:pt idx="30">
                  <c:v>4.9298445202882062E-2</c:v>
                </c:pt>
                <c:pt idx="31">
                  <c:v>4.7330384286312414E-2</c:v>
                </c:pt>
                <c:pt idx="32">
                  <c:v>6.4095972579263069E-2</c:v>
                </c:pt>
                <c:pt idx="33">
                  <c:v>3.485885022939899E-2</c:v>
                </c:pt>
                <c:pt idx="34">
                  <c:v>2.7944081213921512E-2</c:v>
                </c:pt>
                <c:pt idx="35">
                  <c:v>3.3700621263626773E-2</c:v>
                </c:pt>
                <c:pt idx="36">
                  <c:v>0</c:v>
                </c:pt>
                <c:pt idx="37">
                  <c:v>0.10129830917874397</c:v>
                </c:pt>
                <c:pt idx="38">
                  <c:v>0.14689647241468534</c:v>
                </c:pt>
                <c:pt idx="39">
                  <c:v>9.4466873946200139E-2</c:v>
                </c:pt>
                <c:pt idx="40">
                  <c:v>2.3841562841357036E-2</c:v>
                </c:pt>
                <c:pt idx="41">
                  <c:v>5.3243957184956711E-2</c:v>
                </c:pt>
                <c:pt idx="42">
                  <c:v>4.4772432532575804E-2</c:v>
                </c:pt>
                <c:pt idx="43">
                  <c:v>6.1984751751069239E-2</c:v>
                </c:pt>
                <c:pt idx="44">
                  <c:v>6.2322221867109846E-2</c:v>
                </c:pt>
                <c:pt idx="45">
                  <c:v>7.3498705420529525E-2</c:v>
                </c:pt>
                <c:pt idx="46">
                  <c:v>7.540831890863596E-2</c:v>
                </c:pt>
                <c:pt idx="47">
                  <c:v>0.10793348162270947</c:v>
                </c:pt>
                <c:pt idx="48">
                  <c:v>4.2389853137516691E-2</c:v>
                </c:pt>
                <c:pt idx="49">
                  <c:v>4.8613578146326872E-2</c:v>
                </c:pt>
                <c:pt idx="50">
                  <c:v>6.6542454085706679E-2</c:v>
                </c:pt>
                <c:pt idx="51">
                  <c:v>7.2973985760211427E-2</c:v>
                </c:pt>
                <c:pt idx="52">
                  <c:v>8.7394398435224105E-2</c:v>
                </c:pt>
                <c:pt idx="53">
                  <c:v>8.483978333224565E-2</c:v>
                </c:pt>
                <c:pt idx="54">
                  <c:v>0.1468793781353098</c:v>
                </c:pt>
                <c:pt idx="55">
                  <c:v>0</c:v>
                </c:pt>
                <c:pt idx="56">
                  <c:v>5.3874032716230778E-2</c:v>
                </c:pt>
                <c:pt idx="57">
                  <c:v>6.2823541237372466E-2</c:v>
                </c:pt>
                <c:pt idx="58">
                  <c:v>7.6051610196160704E-2</c:v>
                </c:pt>
                <c:pt idx="59">
                  <c:v>8.28775070445881E-2</c:v>
                </c:pt>
                <c:pt idx="60">
                  <c:v>8.9409321642824183E-2</c:v>
                </c:pt>
                <c:pt idx="61">
                  <c:v>0.10338745970929879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78-4277-B7E3-792B3BE3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59168"/>
        <c:axId val="103560704"/>
      </c:lineChart>
      <c:catAx>
        <c:axId val="103559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560704"/>
        <c:crosses val="autoZero"/>
        <c:auto val="1"/>
        <c:lblAlgn val="ctr"/>
        <c:lblOffset val="100"/>
        <c:noMultiLvlLbl val="0"/>
      </c:catAx>
      <c:valAx>
        <c:axId val="10356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55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R_t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GER'!$M$33:$M$94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188.00108154998614</c:v>
                </c:pt>
                <c:pt idx="6">
                  <c:v>129.00103159017232</c:v>
                </c:pt>
                <c:pt idx="7">
                  <c:v>0</c:v>
                </c:pt>
                <c:pt idx="8">
                  <c:v>68.000844086302962</c:v>
                </c:pt>
                <c:pt idx="9">
                  <c:v>0</c:v>
                </c:pt>
                <c:pt idx="10">
                  <c:v>56.375980376447416</c:v>
                </c:pt>
                <c:pt idx="11">
                  <c:v>0</c:v>
                </c:pt>
                <c:pt idx="12">
                  <c:v>63.88158438394256</c:v>
                </c:pt>
                <c:pt idx="13">
                  <c:v>455.01995845871437</c:v>
                </c:pt>
                <c:pt idx="14">
                  <c:v>605.03310988648434</c:v>
                </c:pt>
                <c:pt idx="15">
                  <c:v>54.707487601704734</c:v>
                </c:pt>
                <c:pt idx="16">
                  <c:v>283.59604319777469</c:v>
                </c:pt>
                <c:pt idx="17">
                  <c:v>73.103315029446165</c:v>
                </c:pt>
                <c:pt idx="18">
                  <c:v>124.72668417478484</c:v>
                </c:pt>
                <c:pt idx="19">
                  <c:v>50.320312243991417</c:v>
                </c:pt>
                <c:pt idx="20">
                  <c:v>33.793719850212398</c:v>
                </c:pt>
                <c:pt idx="21">
                  <c:v>61.876870060733218</c:v>
                </c:pt>
                <c:pt idx="22">
                  <c:v>19.371491569578684</c:v>
                </c:pt>
                <c:pt idx="23">
                  <c:v>1.3921258442285962</c:v>
                </c:pt>
                <c:pt idx="24">
                  <c:v>12.290957968762294</c:v>
                </c:pt>
                <c:pt idx="25">
                  <c:v>3.0260393593757136</c:v>
                </c:pt>
                <c:pt idx="26">
                  <c:v>6.5439978430479915</c:v>
                </c:pt>
                <c:pt idx="27">
                  <c:v>3.5674743142524532</c:v>
                </c:pt>
                <c:pt idx="28">
                  <c:v>5.3048578316000921</c:v>
                </c:pt>
                <c:pt idx="29">
                  <c:v>1.0891962412015379</c:v>
                </c:pt>
                <c:pt idx="30">
                  <c:v>1.8047374311999789</c:v>
                </c:pt>
                <c:pt idx="31">
                  <c:v>2.2417616761963939</c:v>
                </c:pt>
                <c:pt idx="32">
                  <c:v>1.7414062905188537</c:v>
                </c:pt>
                <c:pt idx="33">
                  <c:v>2.7665863045184786</c:v>
                </c:pt>
                <c:pt idx="34">
                  <c:v>2.4766163851438447</c:v>
                </c:pt>
                <c:pt idx="35">
                  <c:v>1.6539460949915392</c:v>
                </c:pt>
                <c:pt idx="36">
                  <c:v>14.402166545672696</c:v>
                </c:pt>
                <c:pt idx="37">
                  <c:v>0.56600743056220648</c:v>
                </c:pt>
                <c:pt idx="38">
                  <c:v>0.53451931018659005</c:v>
                </c:pt>
                <c:pt idx="39">
                  <c:v>0.76851761777052807</c:v>
                </c:pt>
                <c:pt idx="40">
                  <c:v>2.3983409504433069</c:v>
                </c:pt>
                <c:pt idx="41">
                  <c:v>0.79311250920215981</c:v>
                </c:pt>
                <c:pt idx="42">
                  <c:v>0.92605102205383283</c:v>
                </c:pt>
                <c:pt idx="43">
                  <c:v>0.5324520213448618</c:v>
                </c:pt>
                <c:pt idx="44">
                  <c:v>0.32225028368083869</c:v>
                </c:pt>
                <c:pt idx="45">
                  <c:v>0.69232781502725349</c:v>
                </c:pt>
                <c:pt idx="46">
                  <c:v>0.63462654674509877</c:v>
                </c:pt>
                <c:pt idx="47">
                  <c:v>0.57718807849305287</c:v>
                </c:pt>
                <c:pt idx="48">
                  <c:v>0.81541705273320142</c:v>
                </c:pt>
                <c:pt idx="49">
                  <c:v>0.67662515285849234</c:v>
                </c:pt>
                <c:pt idx="50">
                  <c:v>0.49901089148486583</c:v>
                </c:pt>
                <c:pt idx="51">
                  <c:v>0.31727092943525964</c:v>
                </c:pt>
                <c:pt idx="52">
                  <c:v>0.53107942007397413</c:v>
                </c:pt>
                <c:pt idx="53">
                  <c:v>0.59234247043469312</c:v>
                </c:pt>
                <c:pt idx="54">
                  <c:v>0.28024293073211864</c:v>
                </c:pt>
                <c:pt idx="55">
                  <c:v>12.964154425835174</c:v>
                </c:pt>
                <c:pt idx="56">
                  <c:v>0.54778274886101119</c:v>
                </c:pt>
                <c:pt idx="57">
                  <c:v>0.3735335739647504</c:v>
                </c:pt>
                <c:pt idx="58">
                  <c:v>0.37441412179996164</c:v>
                </c:pt>
                <c:pt idx="59">
                  <c:v>0.51700325679126136</c:v>
                </c:pt>
                <c:pt idx="60">
                  <c:v>0.4523463444456482</c:v>
                </c:pt>
                <c:pt idx="61">
                  <c:v>0.30460630178403786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6F-4E38-AED4-DFE7CD2A7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85664"/>
        <c:axId val="103587200"/>
      </c:lineChart>
      <c:catAx>
        <c:axId val="103585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587200"/>
        <c:crosses val="autoZero"/>
        <c:auto val="1"/>
        <c:lblAlgn val="ctr"/>
        <c:lblOffset val="100"/>
        <c:noMultiLvlLbl val="0"/>
      </c:catAx>
      <c:valAx>
        <c:axId val="103587200"/>
        <c:scaling>
          <c:logBase val="10"/>
          <c:orientation val="minMax"/>
          <c:max val="1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58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Dynamics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GER'!$F$3</c:f>
              <c:strCache>
                <c:ptCount val="1"/>
                <c:pt idx="0">
                  <c:v>New 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GER'!$F$4:$F$99</c:f>
              <c:numCache>
                <c:formatCode>General</c:formatCode>
                <c:ptCount val="96"/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10</c:v>
                </c:pt>
                <c:pt idx="26">
                  <c:v>19</c:v>
                </c:pt>
                <c:pt idx="27">
                  <c:v>2</c:v>
                </c:pt>
                <c:pt idx="28">
                  <c:v>31</c:v>
                </c:pt>
                <c:pt idx="29">
                  <c:v>51</c:v>
                </c:pt>
                <c:pt idx="30">
                  <c:v>29</c:v>
                </c:pt>
                <c:pt idx="31">
                  <c:v>37</c:v>
                </c:pt>
                <c:pt idx="32">
                  <c:v>66</c:v>
                </c:pt>
                <c:pt idx="33">
                  <c:v>220</c:v>
                </c:pt>
                <c:pt idx="34">
                  <c:v>188</c:v>
                </c:pt>
                <c:pt idx="35">
                  <c:v>129</c:v>
                </c:pt>
                <c:pt idx="36">
                  <c:v>241</c:v>
                </c:pt>
                <c:pt idx="37">
                  <c:v>136</c:v>
                </c:pt>
                <c:pt idx="38">
                  <c:v>281</c:v>
                </c:pt>
                <c:pt idx="39">
                  <c:v>451</c:v>
                </c:pt>
                <c:pt idx="40">
                  <c:v>170</c:v>
                </c:pt>
                <c:pt idx="41">
                  <c:v>1597</c:v>
                </c:pt>
                <c:pt idx="42">
                  <c:v>910</c:v>
                </c:pt>
                <c:pt idx="43">
                  <c:v>1210</c:v>
                </c:pt>
                <c:pt idx="44">
                  <c:v>1477</c:v>
                </c:pt>
                <c:pt idx="45">
                  <c:v>1985</c:v>
                </c:pt>
                <c:pt idx="46">
                  <c:v>3070</c:v>
                </c:pt>
                <c:pt idx="47">
                  <c:v>2993</c:v>
                </c:pt>
                <c:pt idx="48">
                  <c:v>4528</c:v>
                </c:pt>
                <c:pt idx="49">
                  <c:v>2365</c:v>
                </c:pt>
                <c:pt idx="50">
                  <c:v>2660</c:v>
                </c:pt>
                <c:pt idx="51">
                  <c:v>4183</c:v>
                </c:pt>
                <c:pt idx="52">
                  <c:v>3930</c:v>
                </c:pt>
                <c:pt idx="53">
                  <c:v>4337</c:v>
                </c:pt>
                <c:pt idx="54">
                  <c:v>6615</c:v>
                </c:pt>
                <c:pt idx="55">
                  <c:v>6933</c:v>
                </c:pt>
                <c:pt idx="56">
                  <c:v>6824</c:v>
                </c:pt>
                <c:pt idx="57">
                  <c:v>4400</c:v>
                </c:pt>
                <c:pt idx="58">
                  <c:v>4790</c:v>
                </c:pt>
                <c:pt idx="59">
                  <c:v>4923</c:v>
                </c:pt>
                <c:pt idx="60">
                  <c:v>6173</c:v>
                </c:pt>
                <c:pt idx="61">
                  <c:v>6813</c:v>
                </c:pt>
                <c:pt idx="62">
                  <c:v>6365</c:v>
                </c:pt>
                <c:pt idx="63">
                  <c:v>4933</c:v>
                </c:pt>
                <c:pt idx="64">
                  <c:v>4031</c:v>
                </c:pt>
                <c:pt idx="65">
                  <c:v>3251</c:v>
                </c:pt>
                <c:pt idx="66">
                  <c:v>4289</c:v>
                </c:pt>
                <c:pt idx="67">
                  <c:v>5633</c:v>
                </c:pt>
                <c:pt idx="68">
                  <c:v>4885</c:v>
                </c:pt>
                <c:pt idx="69">
                  <c:v>3990</c:v>
                </c:pt>
                <c:pt idx="70">
                  <c:v>2737</c:v>
                </c:pt>
                <c:pt idx="71">
                  <c:v>2946</c:v>
                </c:pt>
                <c:pt idx="72">
                  <c:v>2218</c:v>
                </c:pt>
                <c:pt idx="73">
                  <c:v>1287</c:v>
                </c:pt>
                <c:pt idx="74">
                  <c:v>3394</c:v>
                </c:pt>
                <c:pt idx="75">
                  <c:v>2945</c:v>
                </c:pt>
                <c:pt idx="76">
                  <c:v>3696</c:v>
                </c:pt>
                <c:pt idx="77">
                  <c:v>1948</c:v>
                </c:pt>
                <c:pt idx="78">
                  <c:v>1842</c:v>
                </c:pt>
                <c:pt idx="79">
                  <c:v>1881</c:v>
                </c:pt>
                <c:pt idx="80">
                  <c:v>1226</c:v>
                </c:pt>
                <c:pt idx="81">
                  <c:v>2357</c:v>
                </c:pt>
                <c:pt idx="82">
                  <c:v>2481</c:v>
                </c:pt>
                <c:pt idx="83">
                  <c:v>1870</c:v>
                </c:pt>
                <c:pt idx="84">
                  <c:v>1514</c:v>
                </c:pt>
                <c:pt idx="85">
                  <c:v>1257</c:v>
                </c:pt>
                <c:pt idx="86">
                  <c:v>988</c:v>
                </c:pt>
                <c:pt idx="87">
                  <c:v>1154</c:v>
                </c:pt>
                <c:pt idx="88">
                  <c:v>1627</c:v>
                </c:pt>
                <c:pt idx="89">
                  <c:v>1470</c:v>
                </c:pt>
                <c:pt idx="90">
                  <c:v>1068</c:v>
                </c:pt>
                <c:pt idx="91">
                  <c:v>890</c:v>
                </c:pt>
                <c:pt idx="92">
                  <c:v>697</c:v>
                </c:pt>
                <c:pt idx="93">
                  <c:v>488</c:v>
                </c:pt>
                <c:pt idx="94">
                  <c:v>855</c:v>
                </c:pt>
                <c:pt idx="95">
                  <c:v>1155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13-4925-BA04-BC54D4254FA2}"/>
            </c:ext>
          </c:extLst>
        </c:ser>
        <c:ser>
          <c:idx val="2"/>
          <c:order val="2"/>
          <c:tx>
            <c:strRef>
              <c:f>'Data GER'!$H$3</c:f>
              <c:strCache>
                <c:ptCount val="1"/>
                <c:pt idx="0">
                  <c:v>New 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GER'!$H$4:$H$99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</c:v>
                </c:pt>
                <c:pt idx="40">
                  <c:v>0</c:v>
                </c:pt>
                <c:pt idx="41">
                  <c:v>21</c:v>
                </c:pt>
                <c:pt idx="42">
                  <c:v>0</c:v>
                </c:pt>
                <c:pt idx="43">
                  <c:v>0</c:v>
                </c:pt>
                <c:pt idx="44">
                  <c:v>21</c:v>
                </c:pt>
                <c:pt idx="45">
                  <c:v>0</c:v>
                </c:pt>
                <c:pt idx="46">
                  <c:v>38</c:v>
                </c:pt>
                <c:pt idx="47">
                  <c:v>8</c:v>
                </c:pt>
                <c:pt idx="48">
                  <c:v>67</c:v>
                </c:pt>
                <c:pt idx="49">
                  <c:v>53</c:v>
                </c:pt>
                <c:pt idx="50">
                  <c:v>33</c:v>
                </c:pt>
                <c:pt idx="51">
                  <c:v>187</c:v>
                </c:pt>
                <c:pt idx="52">
                  <c:v>2790</c:v>
                </c:pt>
                <c:pt idx="53">
                  <c:v>304</c:v>
                </c:pt>
                <c:pt idx="54">
                  <c:v>2126</c:v>
                </c:pt>
                <c:pt idx="55">
                  <c:v>985</c:v>
                </c:pt>
                <c:pt idx="56">
                  <c:v>1823</c:v>
                </c:pt>
                <c:pt idx="57">
                  <c:v>730</c:v>
                </c:pt>
                <c:pt idx="58">
                  <c:v>4289</c:v>
                </c:pt>
                <c:pt idx="59">
                  <c:v>2600</c:v>
                </c:pt>
                <c:pt idx="60">
                  <c:v>2600</c:v>
                </c:pt>
                <c:pt idx="61">
                  <c:v>3740</c:v>
                </c:pt>
                <c:pt idx="62">
                  <c:v>2135</c:v>
                </c:pt>
                <c:pt idx="63">
                  <c:v>1825</c:v>
                </c:pt>
                <c:pt idx="64">
                  <c:v>2300</c:v>
                </c:pt>
                <c:pt idx="65">
                  <c:v>0</c:v>
                </c:pt>
                <c:pt idx="66">
                  <c:v>7381</c:v>
                </c:pt>
                <c:pt idx="67">
                  <c:v>10219</c:v>
                </c:pt>
                <c:pt idx="68">
                  <c:v>6107</c:v>
                </c:pt>
                <c:pt idx="69">
                  <c:v>1506</c:v>
                </c:pt>
                <c:pt idx="70">
                  <c:v>3487</c:v>
                </c:pt>
                <c:pt idx="71">
                  <c:v>2900</c:v>
                </c:pt>
                <c:pt idx="72">
                  <c:v>4000</c:v>
                </c:pt>
                <c:pt idx="73">
                  <c:v>3900</c:v>
                </c:pt>
                <c:pt idx="74">
                  <c:v>4400</c:v>
                </c:pt>
                <c:pt idx="75">
                  <c:v>4400</c:v>
                </c:pt>
                <c:pt idx="76">
                  <c:v>6114</c:v>
                </c:pt>
                <c:pt idx="77">
                  <c:v>2286</c:v>
                </c:pt>
                <c:pt idx="78">
                  <c:v>2600</c:v>
                </c:pt>
                <c:pt idx="79">
                  <c:v>3500</c:v>
                </c:pt>
                <c:pt idx="80">
                  <c:v>3700</c:v>
                </c:pt>
                <c:pt idx="81">
                  <c:v>4200</c:v>
                </c:pt>
                <c:pt idx="82">
                  <c:v>3900</c:v>
                </c:pt>
                <c:pt idx="83">
                  <c:v>6500</c:v>
                </c:pt>
                <c:pt idx="84">
                  <c:v>0</c:v>
                </c:pt>
                <c:pt idx="85">
                  <c:v>2200</c:v>
                </c:pt>
                <c:pt idx="86">
                  <c:v>2500</c:v>
                </c:pt>
                <c:pt idx="87">
                  <c:v>2900</c:v>
                </c:pt>
                <c:pt idx="88">
                  <c:v>3000</c:v>
                </c:pt>
                <c:pt idx="89">
                  <c:v>3100</c:v>
                </c:pt>
                <c:pt idx="90">
                  <c:v>3400</c:v>
                </c:pt>
                <c:pt idx="91">
                  <c:v>2100</c:v>
                </c:pt>
                <c:pt idx="92">
                  <c:v>1600</c:v>
                </c:pt>
                <c:pt idx="93">
                  <c:v>2100</c:v>
                </c:pt>
                <c:pt idx="94">
                  <c:v>2400</c:v>
                </c:pt>
                <c:pt idx="95">
                  <c:v>4800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13-4925-BA04-BC54D4254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50048"/>
        <c:axId val="103651584"/>
      </c:lineChart>
      <c:lineChart>
        <c:grouping val="standard"/>
        <c:varyColors val="0"/>
        <c:ser>
          <c:idx val="1"/>
          <c:order val="1"/>
          <c:tx>
            <c:strRef>
              <c:f>'Data GER'!$G$3</c:f>
              <c:strCache>
                <c:ptCount val="1"/>
                <c:pt idx="0">
                  <c:v>New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GER'!$G$4:$G$99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6</c:v>
                </c:pt>
                <c:pt idx="45">
                  <c:v>7</c:v>
                </c:pt>
                <c:pt idx="46">
                  <c:v>4</c:v>
                </c:pt>
                <c:pt idx="47">
                  <c:v>16</c:v>
                </c:pt>
                <c:pt idx="48">
                  <c:v>23</c:v>
                </c:pt>
                <c:pt idx="49">
                  <c:v>17</c:v>
                </c:pt>
                <c:pt idx="50">
                  <c:v>10</c:v>
                </c:pt>
                <c:pt idx="51">
                  <c:v>29</c:v>
                </c:pt>
                <c:pt idx="52">
                  <c:v>34</c:v>
                </c:pt>
                <c:pt idx="53">
                  <c:v>49</c:v>
                </c:pt>
                <c:pt idx="54">
                  <c:v>61</c:v>
                </c:pt>
                <c:pt idx="55">
                  <c:v>75</c:v>
                </c:pt>
                <c:pt idx="56">
                  <c:v>91</c:v>
                </c:pt>
                <c:pt idx="57">
                  <c:v>100</c:v>
                </c:pt>
                <c:pt idx="58">
                  <c:v>112</c:v>
                </c:pt>
                <c:pt idx="59">
                  <c:v>130</c:v>
                </c:pt>
                <c:pt idx="60">
                  <c:v>156</c:v>
                </c:pt>
                <c:pt idx="61">
                  <c:v>176</c:v>
                </c:pt>
                <c:pt idx="62">
                  <c:v>168</c:v>
                </c:pt>
                <c:pt idx="63">
                  <c:v>169</c:v>
                </c:pt>
                <c:pt idx="64">
                  <c:v>140</c:v>
                </c:pt>
                <c:pt idx="65">
                  <c:v>226</c:v>
                </c:pt>
                <c:pt idx="66">
                  <c:v>206</c:v>
                </c:pt>
                <c:pt idx="67">
                  <c:v>333</c:v>
                </c:pt>
                <c:pt idx="68">
                  <c:v>258</c:v>
                </c:pt>
                <c:pt idx="69">
                  <c:v>160</c:v>
                </c:pt>
                <c:pt idx="70">
                  <c:v>-31</c:v>
                </c:pt>
                <c:pt idx="71">
                  <c:v>286</c:v>
                </c:pt>
                <c:pt idx="72">
                  <c:v>172</c:v>
                </c:pt>
                <c:pt idx="73">
                  <c:v>100</c:v>
                </c:pt>
                <c:pt idx="74">
                  <c:v>510</c:v>
                </c:pt>
                <c:pt idx="75">
                  <c:v>248</c:v>
                </c:pt>
                <c:pt idx="76">
                  <c:v>300</c:v>
                </c:pt>
                <c:pt idx="77">
                  <c:v>107</c:v>
                </c:pt>
                <c:pt idx="78">
                  <c:v>127</c:v>
                </c:pt>
                <c:pt idx="79">
                  <c:v>276</c:v>
                </c:pt>
                <c:pt idx="80">
                  <c:v>171</c:v>
                </c:pt>
                <c:pt idx="81">
                  <c:v>246</c:v>
                </c:pt>
                <c:pt idx="82">
                  <c:v>296</c:v>
                </c:pt>
                <c:pt idx="83">
                  <c:v>185</c:v>
                </c:pt>
                <c:pt idx="84">
                  <c:v>117</c:v>
                </c:pt>
                <c:pt idx="85">
                  <c:v>99</c:v>
                </c:pt>
                <c:pt idx="86">
                  <c:v>150</c:v>
                </c:pt>
                <c:pt idx="87">
                  <c:v>188</c:v>
                </c:pt>
                <c:pt idx="88">
                  <c:v>153</c:v>
                </c:pt>
                <c:pt idx="89">
                  <c:v>156</c:v>
                </c:pt>
                <c:pt idx="90">
                  <c:v>113</c:v>
                </c:pt>
                <c:pt idx="91">
                  <c:v>76</c:v>
                </c:pt>
                <c:pt idx="92">
                  <c:v>54</c:v>
                </c:pt>
                <c:pt idx="93">
                  <c:v>127</c:v>
                </c:pt>
                <c:pt idx="94">
                  <c:v>141</c:v>
                </c:pt>
                <c:pt idx="95">
                  <c:v>141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13-4925-BA04-BC54D4254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59008"/>
        <c:axId val="103657472"/>
      </c:lineChart>
      <c:catAx>
        <c:axId val="103650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651584"/>
        <c:crosses val="autoZero"/>
        <c:auto val="1"/>
        <c:lblAlgn val="ctr"/>
        <c:lblOffset val="100"/>
        <c:noMultiLvlLbl val="0"/>
      </c:catAx>
      <c:valAx>
        <c:axId val="103651584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650048"/>
        <c:crosses val="autoZero"/>
        <c:crossBetween val="between"/>
      </c:valAx>
      <c:valAx>
        <c:axId val="103657472"/>
        <c:scaling>
          <c:orientation val="minMax"/>
          <c:max val="8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659008"/>
        <c:crosses val="max"/>
        <c:crossBetween val="between"/>
      </c:valAx>
      <c:catAx>
        <c:axId val="103659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03657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Development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GER'!$B$3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GER'!$B$4:$B$99</c:f>
              <c:numCache>
                <c:formatCode>General</c:formatCode>
                <c:ptCount val="96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17</c:v>
                </c:pt>
                <c:pt idx="25">
                  <c:v>27</c:v>
                </c:pt>
                <c:pt idx="26">
                  <c:v>46</c:v>
                </c:pt>
                <c:pt idx="27">
                  <c:v>48</c:v>
                </c:pt>
                <c:pt idx="28">
                  <c:v>79</c:v>
                </c:pt>
                <c:pt idx="29">
                  <c:v>130</c:v>
                </c:pt>
                <c:pt idx="30">
                  <c:v>159</c:v>
                </c:pt>
                <c:pt idx="31">
                  <c:v>196</c:v>
                </c:pt>
                <c:pt idx="32">
                  <c:v>262</c:v>
                </c:pt>
                <c:pt idx="33">
                  <c:v>482</c:v>
                </c:pt>
                <c:pt idx="34">
                  <c:v>670</c:v>
                </c:pt>
                <c:pt idx="35">
                  <c:v>799</c:v>
                </c:pt>
                <c:pt idx="36">
                  <c:v>1040</c:v>
                </c:pt>
                <c:pt idx="37">
                  <c:v>1176</c:v>
                </c:pt>
                <c:pt idx="38">
                  <c:v>1457</c:v>
                </c:pt>
                <c:pt idx="39">
                  <c:v>1908</c:v>
                </c:pt>
                <c:pt idx="40">
                  <c:v>2078</c:v>
                </c:pt>
                <c:pt idx="41">
                  <c:v>3675</c:v>
                </c:pt>
                <c:pt idx="42">
                  <c:v>4585</c:v>
                </c:pt>
                <c:pt idx="43">
                  <c:v>5795</c:v>
                </c:pt>
                <c:pt idx="44">
                  <c:v>7272</c:v>
                </c:pt>
                <c:pt idx="45">
                  <c:v>9257</c:v>
                </c:pt>
                <c:pt idx="46">
                  <c:v>12327</c:v>
                </c:pt>
                <c:pt idx="47">
                  <c:v>15320</c:v>
                </c:pt>
                <c:pt idx="48">
                  <c:v>19848</c:v>
                </c:pt>
                <c:pt idx="49">
                  <c:v>22213</c:v>
                </c:pt>
                <c:pt idx="50">
                  <c:v>24873</c:v>
                </c:pt>
                <c:pt idx="51">
                  <c:v>29056</c:v>
                </c:pt>
                <c:pt idx="52">
                  <c:v>32986</c:v>
                </c:pt>
                <c:pt idx="53">
                  <c:v>37323</c:v>
                </c:pt>
                <c:pt idx="54">
                  <c:v>43938</c:v>
                </c:pt>
                <c:pt idx="55">
                  <c:v>50871</c:v>
                </c:pt>
                <c:pt idx="56">
                  <c:v>57695</c:v>
                </c:pt>
                <c:pt idx="57">
                  <c:v>62095</c:v>
                </c:pt>
                <c:pt idx="58">
                  <c:v>66885</c:v>
                </c:pt>
                <c:pt idx="59">
                  <c:v>71808</c:v>
                </c:pt>
                <c:pt idx="60">
                  <c:v>77981</c:v>
                </c:pt>
                <c:pt idx="61">
                  <c:v>84794</c:v>
                </c:pt>
                <c:pt idx="62">
                  <c:v>91159</c:v>
                </c:pt>
                <c:pt idx="63">
                  <c:v>96092</c:v>
                </c:pt>
                <c:pt idx="64">
                  <c:v>100123</c:v>
                </c:pt>
                <c:pt idx="65">
                  <c:v>103374</c:v>
                </c:pt>
                <c:pt idx="66">
                  <c:v>107663</c:v>
                </c:pt>
                <c:pt idx="67">
                  <c:v>113296</c:v>
                </c:pt>
                <c:pt idx="68">
                  <c:v>118181</c:v>
                </c:pt>
                <c:pt idx="69">
                  <c:v>122171</c:v>
                </c:pt>
                <c:pt idx="70">
                  <c:v>124908</c:v>
                </c:pt>
                <c:pt idx="71">
                  <c:v>127854</c:v>
                </c:pt>
                <c:pt idx="72">
                  <c:v>130072</c:v>
                </c:pt>
                <c:pt idx="73">
                  <c:v>131359</c:v>
                </c:pt>
                <c:pt idx="74">
                  <c:v>134753</c:v>
                </c:pt>
                <c:pt idx="75">
                  <c:v>137698</c:v>
                </c:pt>
                <c:pt idx="76">
                  <c:v>141394</c:v>
                </c:pt>
                <c:pt idx="77">
                  <c:v>143342</c:v>
                </c:pt>
                <c:pt idx="78">
                  <c:v>145184</c:v>
                </c:pt>
                <c:pt idx="79">
                  <c:v>147065</c:v>
                </c:pt>
                <c:pt idx="80">
                  <c:v>148291</c:v>
                </c:pt>
                <c:pt idx="81">
                  <c:v>150648</c:v>
                </c:pt>
                <c:pt idx="82">
                  <c:v>153129</c:v>
                </c:pt>
                <c:pt idx="83">
                  <c:v>154999</c:v>
                </c:pt>
                <c:pt idx="84">
                  <c:v>156513</c:v>
                </c:pt>
                <c:pt idx="85">
                  <c:v>157770</c:v>
                </c:pt>
                <c:pt idx="86">
                  <c:v>158758</c:v>
                </c:pt>
                <c:pt idx="87">
                  <c:v>159912</c:v>
                </c:pt>
                <c:pt idx="88">
                  <c:v>161539</c:v>
                </c:pt>
                <c:pt idx="89">
                  <c:v>163009</c:v>
                </c:pt>
                <c:pt idx="90">
                  <c:v>164077</c:v>
                </c:pt>
                <c:pt idx="91">
                  <c:v>164967</c:v>
                </c:pt>
                <c:pt idx="92">
                  <c:v>165664</c:v>
                </c:pt>
                <c:pt idx="93">
                  <c:v>166152</c:v>
                </c:pt>
                <c:pt idx="94">
                  <c:v>167007</c:v>
                </c:pt>
                <c:pt idx="95">
                  <c:v>168162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4C-4CC0-B565-2B7AD5D02F85}"/>
            </c:ext>
          </c:extLst>
        </c:ser>
        <c:ser>
          <c:idx val="2"/>
          <c:order val="2"/>
          <c:tx>
            <c:strRef>
              <c:f>'Data GER'!$D$3</c:f>
              <c:strCache>
                <c:ptCount val="1"/>
                <c:pt idx="0">
                  <c:v>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GER'!$D$4:$D$99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25</c:v>
                </c:pt>
                <c:pt idx="40">
                  <c:v>25</c:v>
                </c:pt>
                <c:pt idx="41">
                  <c:v>46</c:v>
                </c:pt>
                <c:pt idx="42">
                  <c:v>46</c:v>
                </c:pt>
                <c:pt idx="43">
                  <c:v>46</c:v>
                </c:pt>
                <c:pt idx="44">
                  <c:v>67</c:v>
                </c:pt>
                <c:pt idx="45">
                  <c:v>67</c:v>
                </c:pt>
                <c:pt idx="46">
                  <c:v>105</c:v>
                </c:pt>
                <c:pt idx="47">
                  <c:v>113</c:v>
                </c:pt>
                <c:pt idx="48">
                  <c:v>180</c:v>
                </c:pt>
                <c:pt idx="49">
                  <c:v>233</c:v>
                </c:pt>
                <c:pt idx="50">
                  <c:v>266</c:v>
                </c:pt>
                <c:pt idx="51">
                  <c:v>453</c:v>
                </c:pt>
                <c:pt idx="52">
                  <c:v>3243</c:v>
                </c:pt>
                <c:pt idx="53">
                  <c:v>3547</c:v>
                </c:pt>
                <c:pt idx="54">
                  <c:v>5673</c:v>
                </c:pt>
                <c:pt idx="55">
                  <c:v>6658</c:v>
                </c:pt>
                <c:pt idx="56">
                  <c:v>8481</c:v>
                </c:pt>
                <c:pt idx="57">
                  <c:v>9211</c:v>
                </c:pt>
                <c:pt idx="58">
                  <c:v>13500</c:v>
                </c:pt>
                <c:pt idx="59">
                  <c:v>16100</c:v>
                </c:pt>
                <c:pt idx="60">
                  <c:v>18700</c:v>
                </c:pt>
                <c:pt idx="61">
                  <c:v>22440</c:v>
                </c:pt>
                <c:pt idx="62">
                  <c:v>24575</c:v>
                </c:pt>
                <c:pt idx="63">
                  <c:v>26400</c:v>
                </c:pt>
                <c:pt idx="64">
                  <c:v>28700</c:v>
                </c:pt>
                <c:pt idx="65">
                  <c:v>28700</c:v>
                </c:pt>
                <c:pt idx="66">
                  <c:v>36081</c:v>
                </c:pt>
                <c:pt idx="67">
                  <c:v>46300</c:v>
                </c:pt>
                <c:pt idx="68">
                  <c:v>52407</c:v>
                </c:pt>
                <c:pt idx="69">
                  <c:v>53913</c:v>
                </c:pt>
                <c:pt idx="70">
                  <c:v>57400</c:v>
                </c:pt>
                <c:pt idx="71">
                  <c:v>60300</c:v>
                </c:pt>
                <c:pt idx="72">
                  <c:v>64300</c:v>
                </c:pt>
                <c:pt idx="73">
                  <c:v>68200</c:v>
                </c:pt>
                <c:pt idx="74">
                  <c:v>72600</c:v>
                </c:pt>
                <c:pt idx="75">
                  <c:v>77000</c:v>
                </c:pt>
                <c:pt idx="76">
                  <c:v>83114</c:v>
                </c:pt>
                <c:pt idx="77">
                  <c:v>85400</c:v>
                </c:pt>
                <c:pt idx="78">
                  <c:v>88000</c:v>
                </c:pt>
                <c:pt idx="79">
                  <c:v>91500</c:v>
                </c:pt>
                <c:pt idx="80">
                  <c:v>95200</c:v>
                </c:pt>
                <c:pt idx="81">
                  <c:v>99400</c:v>
                </c:pt>
                <c:pt idx="82">
                  <c:v>103300</c:v>
                </c:pt>
                <c:pt idx="83">
                  <c:v>109800</c:v>
                </c:pt>
                <c:pt idx="84">
                  <c:v>109800</c:v>
                </c:pt>
                <c:pt idx="85">
                  <c:v>112000</c:v>
                </c:pt>
                <c:pt idx="86">
                  <c:v>114500</c:v>
                </c:pt>
                <c:pt idx="87">
                  <c:v>117400</c:v>
                </c:pt>
                <c:pt idx="88">
                  <c:v>120400</c:v>
                </c:pt>
                <c:pt idx="89">
                  <c:v>123500</c:v>
                </c:pt>
                <c:pt idx="90">
                  <c:v>126900</c:v>
                </c:pt>
                <c:pt idx="91">
                  <c:v>129000</c:v>
                </c:pt>
                <c:pt idx="92">
                  <c:v>130600</c:v>
                </c:pt>
                <c:pt idx="93">
                  <c:v>132700</c:v>
                </c:pt>
                <c:pt idx="94">
                  <c:v>135100</c:v>
                </c:pt>
                <c:pt idx="95">
                  <c:v>139900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C-4CC0-B565-2B7AD5D02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01504"/>
        <c:axId val="103707392"/>
      </c:lineChart>
      <c:lineChart>
        <c:grouping val="standard"/>
        <c:varyColors val="0"/>
        <c:ser>
          <c:idx val="1"/>
          <c:order val="1"/>
          <c:tx>
            <c:strRef>
              <c:f>'Data GER'!$C$3</c:f>
              <c:strCache>
                <c:ptCount val="1"/>
                <c:pt idx="0">
                  <c:v>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GER'!$C$4:$C$99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7</c:v>
                </c:pt>
                <c:pt idx="42">
                  <c:v>9</c:v>
                </c:pt>
                <c:pt idx="43">
                  <c:v>11</c:v>
                </c:pt>
                <c:pt idx="44">
                  <c:v>17</c:v>
                </c:pt>
                <c:pt idx="45">
                  <c:v>24</c:v>
                </c:pt>
                <c:pt idx="46">
                  <c:v>28</c:v>
                </c:pt>
                <c:pt idx="47">
                  <c:v>44</c:v>
                </c:pt>
                <c:pt idx="48">
                  <c:v>67</c:v>
                </c:pt>
                <c:pt idx="49">
                  <c:v>84</c:v>
                </c:pt>
                <c:pt idx="50">
                  <c:v>94</c:v>
                </c:pt>
                <c:pt idx="51">
                  <c:v>123</c:v>
                </c:pt>
                <c:pt idx="52">
                  <c:v>157</c:v>
                </c:pt>
                <c:pt idx="53">
                  <c:v>206</c:v>
                </c:pt>
                <c:pt idx="54">
                  <c:v>267</c:v>
                </c:pt>
                <c:pt idx="55">
                  <c:v>342</c:v>
                </c:pt>
                <c:pt idx="56">
                  <c:v>433</c:v>
                </c:pt>
                <c:pt idx="57">
                  <c:v>533</c:v>
                </c:pt>
                <c:pt idx="58">
                  <c:v>645</c:v>
                </c:pt>
                <c:pt idx="59">
                  <c:v>775</c:v>
                </c:pt>
                <c:pt idx="60">
                  <c:v>931</c:v>
                </c:pt>
                <c:pt idx="61">
                  <c:v>1107</c:v>
                </c:pt>
                <c:pt idx="62">
                  <c:v>1275</c:v>
                </c:pt>
                <c:pt idx="63">
                  <c:v>1444</c:v>
                </c:pt>
                <c:pt idx="64">
                  <c:v>1584</c:v>
                </c:pt>
                <c:pt idx="65">
                  <c:v>1810</c:v>
                </c:pt>
                <c:pt idx="66">
                  <c:v>2016</c:v>
                </c:pt>
                <c:pt idx="67">
                  <c:v>2349</c:v>
                </c:pt>
                <c:pt idx="68">
                  <c:v>2607</c:v>
                </c:pt>
                <c:pt idx="69">
                  <c:v>2767</c:v>
                </c:pt>
                <c:pt idx="70">
                  <c:v>2736</c:v>
                </c:pt>
                <c:pt idx="71">
                  <c:v>3022</c:v>
                </c:pt>
                <c:pt idx="72">
                  <c:v>3194</c:v>
                </c:pt>
                <c:pt idx="73">
                  <c:v>3294</c:v>
                </c:pt>
                <c:pt idx="74">
                  <c:v>3804</c:v>
                </c:pt>
                <c:pt idx="75">
                  <c:v>4052</c:v>
                </c:pt>
                <c:pt idx="76">
                  <c:v>4352</c:v>
                </c:pt>
                <c:pt idx="77">
                  <c:v>4459</c:v>
                </c:pt>
                <c:pt idx="78">
                  <c:v>4586</c:v>
                </c:pt>
                <c:pt idx="79">
                  <c:v>4862</c:v>
                </c:pt>
                <c:pt idx="80">
                  <c:v>5033</c:v>
                </c:pt>
                <c:pt idx="81">
                  <c:v>5279</c:v>
                </c:pt>
                <c:pt idx="82">
                  <c:v>5575</c:v>
                </c:pt>
                <c:pt idx="83">
                  <c:v>5760</c:v>
                </c:pt>
                <c:pt idx="84">
                  <c:v>5877</c:v>
                </c:pt>
                <c:pt idx="85">
                  <c:v>5976</c:v>
                </c:pt>
                <c:pt idx="86">
                  <c:v>6126</c:v>
                </c:pt>
                <c:pt idx="87">
                  <c:v>6314</c:v>
                </c:pt>
                <c:pt idx="88">
                  <c:v>6467</c:v>
                </c:pt>
                <c:pt idx="89">
                  <c:v>6623</c:v>
                </c:pt>
                <c:pt idx="90">
                  <c:v>6736</c:v>
                </c:pt>
                <c:pt idx="91">
                  <c:v>6812</c:v>
                </c:pt>
                <c:pt idx="92">
                  <c:v>6866</c:v>
                </c:pt>
                <c:pt idx="93">
                  <c:v>6993</c:v>
                </c:pt>
                <c:pt idx="94">
                  <c:v>7134</c:v>
                </c:pt>
                <c:pt idx="95">
                  <c:v>7275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4C-4CC0-B565-2B7AD5D02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14816"/>
        <c:axId val="103708928"/>
      </c:lineChart>
      <c:catAx>
        <c:axId val="1037015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707392"/>
        <c:crosses val="autoZero"/>
        <c:auto val="1"/>
        <c:lblAlgn val="ctr"/>
        <c:lblOffset val="100"/>
        <c:noMultiLvlLbl val="0"/>
      </c:catAx>
      <c:valAx>
        <c:axId val="10370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701504"/>
        <c:crosses val="autoZero"/>
        <c:crossBetween val="between"/>
      </c:valAx>
      <c:valAx>
        <c:axId val="1037089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714816"/>
        <c:crosses val="max"/>
        <c:crossBetween val="between"/>
      </c:valAx>
      <c:catAx>
        <c:axId val="103714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03708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Infection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AUT'!$J$33:$J$94</c:f>
              <c:numCache>
                <c:formatCode>General</c:formatCode>
                <c:ptCount val="62"/>
                <c:pt idx="0">
                  <c:v>0.55555611071700817</c:v>
                </c:pt>
                <c:pt idx="1">
                  <c:v>0.28571472984369434</c:v>
                </c:pt>
                <c:pt idx="2">
                  <c:v>0.16666699976387109</c:v>
                </c:pt>
                <c:pt idx="3">
                  <c:v>0.3809532692118886</c:v>
                </c:pt>
                <c:pt idx="4">
                  <c:v>0.41379443583872089</c:v>
                </c:pt>
                <c:pt idx="5">
                  <c:v>0.34146496909173674</c:v>
                </c:pt>
                <c:pt idx="6">
                  <c:v>0.43636630115221925</c:v>
                </c:pt>
                <c:pt idx="7">
                  <c:v>0.31645847203136918</c:v>
                </c:pt>
                <c:pt idx="8">
                  <c:v>0.25961838251885083</c:v>
                </c:pt>
                <c:pt idx="9">
                  <c:v>0.39535458772698895</c:v>
                </c:pt>
                <c:pt idx="10">
                  <c:v>0.35955782769080347</c:v>
                </c:pt>
                <c:pt idx="11">
                  <c:v>0.23141127942597389</c:v>
                </c:pt>
                <c:pt idx="12">
                  <c:v>0.68015748698388545</c:v>
                </c:pt>
                <c:pt idx="13">
                  <c:v>0.30383994057521885</c:v>
                </c:pt>
                <c:pt idx="14">
                  <c:v>0.31638103384298194</c:v>
                </c:pt>
                <c:pt idx="15">
                  <c:v>0.18524629366157666</c:v>
                </c:pt>
                <c:pt idx="16">
                  <c:v>0.31123438619461441</c:v>
                </c:pt>
                <c:pt idx="17">
                  <c:v>0.23755404376410261</c:v>
                </c:pt>
                <c:pt idx="18">
                  <c:v>0.22478082351588918</c:v>
                </c:pt>
                <c:pt idx="19">
                  <c:v>0.18772964672379233</c:v>
                </c:pt>
                <c:pt idx="20">
                  <c:v>0.17956720676797031</c:v>
                </c:pt>
                <c:pt idx="21">
                  <c:v>0.27395044952783265</c:v>
                </c:pt>
                <c:pt idx="22">
                  <c:v>0.25157679381763726</c:v>
                </c:pt>
                <c:pt idx="23">
                  <c:v>0.18213368067816732</c:v>
                </c:pt>
                <c:pt idx="24">
                  <c:v>5.8173658563152944E-2</c:v>
                </c:pt>
                <c:pt idx="25">
                  <c:v>0.23820870794942967</c:v>
                </c:pt>
                <c:pt idx="26">
                  <c:v>0.1109327574497852</c:v>
                </c:pt>
                <c:pt idx="27">
                  <c:v>8.3336377900813025E-2</c:v>
                </c:pt>
                <c:pt idx="28">
                  <c:v>6.5912013998083996E-2</c:v>
                </c:pt>
                <c:pt idx="29">
                  <c:v>0.10103498287307085</c:v>
                </c:pt>
                <c:pt idx="30">
                  <c:v>6.33987835949478E-2</c:v>
                </c:pt>
                <c:pt idx="31">
                  <c:v>5.9350326281118367E-2</c:v>
                </c:pt>
                <c:pt idx="32">
                  <c:v>4.5842666771357142E-2</c:v>
                </c:pt>
                <c:pt idx="33">
                  <c:v>4.2885349852073117E-2</c:v>
                </c:pt>
                <c:pt idx="34">
                  <c:v>2.7569023114965081E-2</c:v>
                </c:pt>
                <c:pt idx="35">
                  <c:v>2.9748420061280877E-2</c:v>
                </c:pt>
                <c:pt idx="36">
                  <c:v>2.7836998646860289E-2</c:v>
                </c:pt>
                <c:pt idx="37">
                  <c:v>3.9757092231355221E-2</c:v>
                </c:pt>
                <c:pt idx="38">
                  <c:v>3.6338420152620628E-2</c:v>
                </c:pt>
                <c:pt idx="39">
                  <c:v>3.7076693882146572E-2</c:v>
                </c:pt>
                <c:pt idx="40">
                  <c:v>4.0401868227365127E-2</c:v>
                </c:pt>
                <c:pt idx="41">
                  <c:v>3.5049963015768099E-2</c:v>
                </c:pt>
                <c:pt idx="42">
                  <c:v>2.0278718376295989E-2</c:v>
                </c:pt>
                <c:pt idx="43">
                  <c:v>1.4550374016902717E-2</c:v>
                </c:pt>
                <c:pt idx="44">
                  <c:v>2.9271542790974558E-2</c:v>
                </c:pt>
                <c:pt idx="45">
                  <c:v>1.7744246206498119E-2</c:v>
                </c:pt>
                <c:pt idx="46">
                  <c:v>2.3990282516338425E-2</c:v>
                </c:pt>
                <c:pt idx="47">
                  <c:v>2.3462908826721598E-2</c:v>
                </c:pt>
                <c:pt idx="48">
                  <c:v>1.7068017717336355E-2</c:v>
                </c:pt>
                <c:pt idx="49">
                  <c:v>1.9463693485820176E-2</c:v>
                </c:pt>
                <c:pt idx="50">
                  <c:v>1.213789615134658E-2</c:v>
                </c:pt>
                <c:pt idx="51">
                  <c:v>2.1150065803309304E-2</c:v>
                </c:pt>
                <c:pt idx="52">
                  <c:v>1.5270012865815755E-2</c:v>
                </c:pt>
                <c:pt idx="53">
                  <c:v>2.4984714208667994E-2</c:v>
                </c:pt>
                <c:pt idx="54">
                  <c:v>2.3729404142616862E-2</c:v>
                </c:pt>
                <c:pt idx="55">
                  <c:v>3.005778954573117E-2</c:v>
                </c:pt>
                <c:pt idx="56">
                  <c:v>3.0741221872356415E-2</c:v>
                </c:pt>
                <c:pt idx="57">
                  <c:v>2.0442720968257035E-2</c:v>
                </c:pt>
                <c:pt idx="58">
                  <c:v>3.5184510909371289E-2</c:v>
                </c:pt>
                <c:pt idx="59">
                  <c:v>2.0415245249712177E-2</c:v>
                </c:pt>
                <c:pt idx="60">
                  <c:v>2.4515737815512223E-2</c:v>
                </c:pt>
                <c:pt idx="61">
                  <c:v>4.0354804083454723E-2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08-41BC-A2EF-A069DB159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35040"/>
        <c:axId val="103336576"/>
      </c:lineChart>
      <c:catAx>
        <c:axId val="103335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336576"/>
        <c:crosses val="autoZero"/>
        <c:auto val="1"/>
        <c:lblAlgn val="ctr"/>
        <c:lblOffset val="100"/>
        <c:noMultiLvlLbl val="0"/>
      </c:catAx>
      <c:valAx>
        <c:axId val="10333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33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Death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AUT'!$K$33:$K$94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4.1322314049586778E-3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2.3446658851113715E-3</c:v>
                </c:pt>
                <c:pt idx="16">
                  <c:v>0</c:v>
                </c:pt>
                <c:pt idx="17">
                  <c:v>7.5642965204236008E-4</c:v>
                </c:pt>
                <c:pt idx="18">
                  <c:v>1.224739742804654E-3</c:v>
                </c:pt>
                <c:pt idx="19">
                  <c:v>0</c:v>
                </c:pt>
                <c:pt idx="20">
                  <c:v>8.4281500210703754E-4</c:v>
                </c:pt>
                <c:pt idx="21">
                  <c:v>2.8602073650339649E-3</c:v>
                </c:pt>
                <c:pt idx="22">
                  <c:v>1.4064697609001407E-3</c:v>
                </c:pt>
                <c:pt idx="23">
                  <c:v>1.5751575157515751E-3</c:v>
                </c:pt>
                <c:pt idx="24">
                  <c:v>3.8124285169653069E-4</c:v>
                </c:pt>
                <c:pt idx="25">
                  <c:v>3.4240403676338081E-3</c:v>
                </c:pt>
                <c:pt idx="26">
                  <c:v>1.3337285121517487E-3</c:v>
                </c:pt>
                <c:pt idx="27">
                  <c:v>1.3561160835367507E-3</c:v>
                </c:pt>
                <c:pt idx="28">
                  <c:v>2.2927015666794038E-3</c:v>
                </c:pt>
                <c:pt idx="29">
                  <c:v>2.6754225951599172E-3</c:v>
                </c:pt>
                <c:pt idx="30">
                  <c:v>2.25377507324769E-3</c:v>
                </c:pt>
                <c:pt idx="31">
                  <c:v>2.0096014290499052E-3</c:v>
                </c:pt>
                <c:pt idx="32">
                  <c:v>1.3144922773578706E-3</c:v>
                </c:pt>
                <c:pt idx="33">
                  <c:v>1.0843634786380394E-3</c:v>
                </c:pt>
                <c:pt idx="34">
                  <c:v>1.9284336833083351E-3</c:v>
                </c:pt>
                <c:pt idx="35">
                  <c:v>1.9806338028169014E-3</c:v>
                </c:pt>
                <c:pt idx="36">
                  <c:v>1.8081139111764042E-3</c:v>
                </c:pt>
                <c:pt idx="37">
                  <c:v>2.6700719758532623E-3</c:v>
                </c:pt>
                <c:pt idx="38">
                  <c:v>3.592814371257485E-3</c:v>
                </c:pt>
                <c:pt idx="39">
                  <c:v>2.697070001225941E-3</c:v>
                </c:pt>
                <c:pt idx="40">
                  <c:v>3.1132442599558956E-3</c:v>
                </c:pt>
                <c:pt idx="41">
                  <c:v>2.5097601784718347E-3</c:v>
                </c:pt>
                <c:pt idx="42">
                  <c:v>1.8936635105608157E-3</c:v>
                </c:pt>
                <c:pt idx="43">
                  <c:v>2.7239709443099272E-3</c:v>
                </c:pt>
                <c:pt idx="44">
                  <c:v>2.5276461295418639E-3</c:v>
                </c:pt>
                <c:pt idx="45">
                  <c:v>1.4495087775809308E-3</c:v>
                </c:pt>
                <c:pt idx="46">
                  <c:v>2.9084687767322497E-3</c:v>
                </c:pt>
                <c:pt idx="47">
                  <c:v>4.1338582677165354E-3</c:v>
                </c:pt>
                <c:pt idx="48">
                  <c:v>2.6905829596412557E-3</c:v>
                </c:pt>
                <c:pt idx="49">
                  <c:v>2.242152466367713E-3</c:v>
                </c:pt>
                <c:pt idx="50">
                  <c:v>4.7418335089567968E-3</c:v>
                </c:pt>
                <c:pt idx="51">
                  <c:v>5.6848944233892796E-3</c:v>
                </c:pt>
                <c:pt idx="52">
                  <c:v>5.5702140134857815E-3</c:v>
                </c:pt>
                <c:pt idx="53">
                  <c:v>3.8872691933916422E-3</c:v>
                </c:pt>
                <c:pt idx="54">
                  <c:v>2.871500358937545E-3</c:v>
                </c:pt>
                <c:pt idx="55">
                  <c:v>2.2505626406601649E-3</c:v>
                </c:pt>
                <c:pt idx="56">
                  <c:v>2.3913909924272616E-3</c:v>
                </c:pt>
                <c:pt idx="57">
                  <c:v>2.9154518950437317E-3</c:v>
                </c:pt>
                <c:pt idx="58">
                  <c:v>8.4638171815488786E-3</c:v>
                </c:pt>
                <c:pt idx="59">
                  <c:v>4.9818840579710141E-3</c:v>
                </c:pt>
                <c:pt idx="60">
                  <c:v>1.9579050416054823E-3</c:v>
                </c:pt>
                <c:pt idx="61">
                  <c:v>2.5497195308516064E-3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05-479A-8D62-3528717CA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31168"/>
        <c:axId val="103437056"/>
      </c:lineChart>
      <c:catAx>
        <c:axId val="103431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437056"/>
        <c:crosses val="autoZero"/>
        <c:auto val="1"/>
        <c:lblAlgn val="ctr"/>
        <c:lblOffset val="100"/>
        <c:noMultiLvlLbl val="0"/>
      </c:catAx>
      <c:valAx>
        <c:axId val="10343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43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Recovery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CHN'!$K$5:$K$89</c:f>
              <c:numCache>
                <c:formatCode>General</c:formatCode>
                <c:ptCount val="85"/>
                <c:pt idx="0">
                  <c:v>1.3769102738689665E-2</c:v>
                </c:pt>
                <c:pt idx="1">
                  <c:v>1.302557226319318E-2</c:v>
                </c:pt>
                <c:pt idx="2">
                  <c:v>8.8193230573653265E-3</c:v>
                </c:pt>
                <c:pt idx="3">
                  <c:v>1.1820634716690223E-2</c:v>
                </c:pt>
                <c:pt idx="4">
                  <c:v>1.6285042898519043E-2</c:v>
                </c:pt>
                <c:pt idx="5">
                  <c:v>1.5898719269836596E-2</c:v>
                </c:pt>
                <c:pt idx="6">
                  <c:v>1.5603769449923297E-2</c:v>
                </c:pt>
                <c:pt idx="7">
                  <c:v>1.7410805300713556E-2</c:v>
                </c:pt>
                <c:pt idx="8">
                  <c:v>1.571331675333484E-2</c:v>
                </c:pt>
                <c:pt idx="9">
                  <c:v>1.6717054952872133E-3</c:v>
                </c:pt>
                <c:pt idx="10">
                  <c:v>2.6104282047818454E-2</c:v>
                </c:pt>
                <c:pt idx="11">
                  <c:v>3.6388289335325695E-2</c:v>
                </c:pt>
                <c:pt idx="12">
                  <c:v>2.0155738094107593E-2</c:v>
                </c:pt>
                <c:pt idx="13">
                  <c:v>2.146811477834594E-2</c:v>
                </c:pt>
                <c:pt idx="14">
                  <c:v>2.5471737409922104E-2</c:v>
                </c:pt>
                <c:pt idx="15">
                  <c:v>2.6036525172754194E-2</c:v>
                </c:pt>
                <c:pt idx="16">
                  <c:v>2.4637267688294752E-2</c:v>
                </c:pt>
                <c:pt idx="17">
                  <c:v>2.9358206539333118E-2</c:v>
                </c:pt>
                <c:pt idx="18">
                  <c:v>1.9289003194093001E-3</c:v>
                </c:pt>
                <c:pt idx="19">
                  <c:v>7.059503893260631E-2</c:v>
                </c:pt>
                <c:pt idx="20">
                  <c:v>9.730423052256795E-4</c:v>
                </c:pt>
                <c:pt idx="21">
                  <c:v>3.0283435715055502E-2</c:v>
                </c:pt>
                <c:pt idx="22">
                  <c:v>4.9410980217826181E-2</c:v>
                </c:pt>
                <c:pt idx="23">
                  <c:v>4.6659349384647719E-2</c:v>
                </c:pt>
                <c:pt idx="24">
                  <c:v>5.8515537887235181E-2</c:v>
                </c:pt>
                <c:pt idx="25">
                  <c:v>7.7062440991094439E-2</c:v>
                </c:pt>
                <c:pt idx="26">
                  <c:v>7.0857955789012911E-2</c:v>
                </c:pt>
                <c:pt idx="27">
                  <c:v>7.4272028972808782E-2</c:v>
                </c:pt>
                <c:pt idx="28">
                  <c:v>7.4764606846667081E-2</c:v>
                </c:pt>
                <c:pt idx="29">
                  <c:v>7.5268105388587317E-2</c:v>
                </c:pt>
                <c:pt idx="30">
                  <c:v>8.3618111917983767E-2</c:v>
                </c:pt>
                <c:pt idx="31">
                  <c:v>7.8799612778315584E-2</c:v>
                </c:pt>
                <c:pt idx="32">
                  <c:v>6.0371192760484312E-2</c:v>
                </c:pt>
                <c:pt idx="33">
                  <c:v>6.51102924859083E-2</c:v>
                </c:pt>
                <c:pt idx="34">
                  <c:v>8.1990454137328098E-2</c:v>
                </c:pt>
                <c:pt idx="35">
                  <c:v>6.4348808545603944E-2</c:v>
                </c:pt>
                <c:pt idx="36">
                  <c:v>6.8831240059233259E-2</c:v>
                </c:pt>
                <c:pt idx="37">
                  <c:v>8.1862052730696799E-2</c:v>
                </c:pt>
                <c:pt idx="38">
                  <c:v>7.5887706704268684E-2</c:v>
                </c:pt>
                <c:pt idx="39">
                  <c:v>8.5710319938927054E-2</c:v>
                </c:pt>
                <c:pt idx="40">
                  <c:v>0.10681749164895232</c:v>
                </c:pt>
                <c:pt idx="41">
                  <c:v>0.11288677320639239</c:v>
                </c:pt>
                <c:pt idx="42">
                  <c:v>8.19027524695502E-2</c:v>
                </c:pt>
                <c:pt idx="43">
                  <c:v>8.9996864220758865E-2</c:v>
                </c:pt>
                <c:pt idx="44">
                  <c:v>0.10625574977000921</c:v>
                </c:pt>
                <c:pt idx="45">
                  <c:v>9.7281278185800804E-2</c:v>
                </c:pt>
                <c:pt idx="46">
                  <c:v>0.10005717552887364</c:v>
                </c:pt>
                <c:pt idx="47">
                  <c:v>8.9694656488549615E-2</c:v>
                </c:pt>
                <c:pt idx="48">
                  <c:v>8.5124978150672964E-2</c:v>
                </c:pt>
                <c:pt idx="49">
                  <c:v>8.5883703136954856E-2</c:v>
                </c:pt>
                <c:pt idx="50">
                  <c:v>9.2759706190975871E-2</c:v>
                </c:pt>
                <c:pt idx="51">
                  <c:v>0.11265325005783021</c:v>
                </c:pt>
                <c:pt idx="52">
                  <c:v>0.10182767624020887</c:v>
                </c:pt>
                <c:pt idx="53">
                  <c:v>0.15449519930171662</c:v>
                </c:pt>
                <c:pt idx="54">
                  <c:v>0.12620689655172415</c:v>
                </c:pt>
                <c:pt idx="55">
                  <c:v>0.18663503361012257</c:v>
                </c:pt>
                <c:pt idx="56">
                  <c:v>0.15189873417721519</c:v>
                </c:pt>
                <c:pt idx="57">
                  <c:v>0.15601611974668969</c:v>
                </c:pt>
                <c:pt idx="58">
                  <c:v>0.11833105335157319</c:v>
                </c:pt>
                <c:pt idx="59">
                  <c:v>0.1110248447204969</c:v>
                </c:pt>
                <c:pt idx="60">
                  <c:v>0.12543859649122807</c:v>
                </c:pt>
                <c:pt idx="61">
                  <c:v>0.15136226034308778</c:v>
                </c:pt>
                <c:pt idx="62">
                  <c:v>0.21863799283154123</c:v>
                </c:pt>
                <c:pt idx="63">
                  <c:v>0.10599078341013825</c:v>
                </c:pt>
                <c:pt idx="64">
                  <c:v>0.10189982728842832</c:v>
                </c:pt>
                <c:pt idx="65">
                  <c:v>0.13320463320463322</c:v>
                </c:pt>
                <c:pt idx="66">
                  <c:v>0.10022271714922049</c:v>
                </c:pt>
                <c:pt idx="67">
                  <c:v>0.12158808933002481</c:v>
                </c:pt>
                <c:pt idx="68">
                  <c:v>7.9545454545454544E-2</c:v>
                </c:pt>
                <c:pt idx="69">
                  <c:v>5.2631578947368418E-2</c:v>
                </c:pt>
                <c:pt idx="70">
                  <c:v>0.18811881188118812</c:v>
                </c:pt>
                <c:pt idx="71">
                  <c:v>0.1016260162601626</c:v>
                </c:pt>
                <c:pt idx="72">
                  <c:v>0.17808219178082191</c:v>
                </c:pt>
                <c:pt idx="73">
                  <c:v>0.18333333333333332</c:v>
                </c:pt>
                <c:pt idx="74">
                  <c:v>0.11643835616438356</c:v>
                </c:pt>
                <c:pt idx="75">
                  <c:v>-7.4263565891472867</c:v>
                </c:pt>
                <c:pt idx="76">
                  <c:v>0.10655737704918032</c:v>
                </c:pt>
                <c:pt idx="77">
                  <c:v>3.669724770642202E-2</c:v>
                </c:pt>
                <c:pt idx="78">
                  <c:v>2.8571428571428571E-2</c:v>
                </c:pt>
                <c:pt idx="79">
                  <c:v>4.9019607843137254E-2</c:v>
                </c:pt>
                <c:pt idx="80">
                  <c:v>0.28865979381443296</c:v>
                </c:pt>
                <c:pt idx="81">
                  <c:v>0.3188405797101449</c:v>
                </c:pt>
                <c:pt idx="82">
                  <c:v>0.51063829787234039</c:v>
                </c:pt>
                <c:pt idx="83">
                  <c:v>0.47826086956521741</c:v>
                </c:pt>
                <c:pt idx="84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7C-42B5-8B0E-F47537984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31776"/>
        <c:axId val="101133312"/>
      </c:lineChart>
      <c:catAx>
        <c:axId val="1011317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133312"/>
        <c:crosses val="autoZero"/>
        <c:auto val="1"/>
        <c:lblAlgn val="ctr"/>
        <c:lblOffset val="100"/>
        <c:noMultiLvlLbl val="0"/>
      </c:catAx>
      <c:valAx>
        <c:axId val="101133312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13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Recovery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AUT'!$L$33:$L$94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1.9230769230769232E-2</c:v>
                </c:pt>
                <c:pt idx="9">
                  <c:v>1.5503875968992248E-2</c:v>
                </c:pt>
                <c:pt idx="10">
                  <c:v>0</c:v>
                </c:pt>
                <c:pt idx="11">
                  <c:v>0</c:v>
                </c:pt>
                <c:pt idx="12">
                  <c:v>6.7340067340067337E-3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9.9108027750247768E-4</c:v>
                </c:pt>
                <c:pt idx="17">
                  <c:v>1.5128593040847202E-3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1.8561903045593801E-2</c:v>
                </c:pt>
                <c:pt idx="26">
                  <c:v>1.6745702430349733E-2</c:v>
                </c:pt>
                <c:pt idx="27">
                  <c:v>1.7222674260916733E-2</c:v>
                </c:pt>
                <c:pt idx="28">
                  <c:v>1.6176283276015793E-2</c:v>
                </c:pt>
                <c:pt idx="29">
                  <c:v>1.9092788520004865E-2</c:v>
                </c:pt>
                <c:pt idx="30">
                  <c:v>5.1724137931034482E-2</c:v>
                </c:pt>
                <c:pt idx="31">
                  <c:v>3.8070782628112095E-2</c:v>
                </c:pt>
                <c:pt idx="32">
                  <c:v>3.4286340234417789E-2</c:v>
                </c:pt>
                <c:pt idx="33">
                  <c:v>2.9603122966818479E-2</c:v>
                </c:pt>
                <c:pt idx="34">
                  <c:v>5.1960574244696807E-2</c:v>
                </c:pt>
                <c:pt idx="35">
                  <c:v>5.4027288732394367E-2</c:v>
                </c:pt>
                <c:pt idx="36">
                  <c:v>5.2548310543564243E-2</c:v>
                </c:pt>
                <c:pt idx="37">
                  <c:v>6.7680520083584855E-2</c:v>
                </c:pt>
                <c:pt idx="38">
                  <c:v>5.5808383233532932E-2</c:v>
                </c:pt>
                <c:pt idx="39">
                  <c:v>8.9248498222385675E-2</c:v>
                </c:pt>
                <c:pt idx="40">
                  <c:v>0.10688805292515242</c:v>
                </c:pt>
                <c:pt idx="41">
                  <c:v>7.5292805354155043E-2</c:v>
                </c:pt>
                <c:pt idx="42">
                  <c:v>5.5790240349599417E-2</c:v>
                </c:pt>
                <c:pt idx="43">
                  <c:v>5.387409200968523E-2</c:v>
                </c:pt>
                <c:pt idx="44">
                  <c:v>4.5813586097946286E-2</c:v>
                </c:pt>
                <c:pt idx="45">
                  <c:v>7.4891286841681434E-2</c:v>
                </c:pt>
                <c:pt idx="46">
                  <c:v>0.15192472198460222</c:v>
                </c:pt>
                <c:pt idx="47">
                  <c:v>0.14133858267716534</c:v>
                </c:pt>
                <c:pt idx="48">
                  <c:v>0.11434977578475336</c:v>
                </c:pt>
                <c:pt idx="49">
                  <c:v>7.1499750871948181E-2</c:v>
                </c:pt>
                <c:pt idx="50">
                  <c:v>3.4246575342465752E-2</c:v>
                </c:pt>
                <c:pt idx="51">
                  <c:v>9.2041147807255003E-2</c:v>
                </c:pt>
                <c:pt idx="52">
                  <c:v>0.10466138962181179</c:v>
                </c:pt>
                <c:pt idx="53">
                  <c:v>0.1185617103984451</c:v>
                </c:pt>
                <c:pt idx="54">
                  <c:v>6.3890882986360378E-2</c:v>
                </c:pt>
                <c:pt idx="55">
                  <c:v>8.6646661665416361E-2</c:v>
                </c:pt>
                <c:pt idx="56">
                  <c:v>7.1343164607413315E-2</c:v>
                </c:pt>
                <c:pt idx="57">
                  <c:v>3.3319450229071221E-2</c:v>
                </c:pt>
                <c:pt idx="58">
                  <c:v>9.2255607278882781E-2</c:v>
                </c:pt>
                <c:pt idx="59">
                  <c:v>9.0126811594202896E-2</c:v>
                </c:pt>
                <c:pt idx="60">
                  <c:v>6.2652961331375434E-2</c:v>
                </c:pt>
                <c:pt idx="61">
                  <c:v>0.10351861295257522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8C-4B3D-86F4-BBBAB98C2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66112"/>
        <c:axId val="103467648"/>
      </c:lineChart>
      <c:catAx>
        <c:axId val="103466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467648"/>
        <c:crosses val="autoZero"/>
        <c:auto val="1"/>
        <c:lblAlgn val="ctr"/>
        <c:lblOffset val="100"/>
        <c:noMultiLvlLbl val="0"/>
      </c:catAx>
      <c:valAx>
        <c:axId val="10346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46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R_t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AUT'!$M$33:$M$94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13.500155890980242</c:v>
                </c:pt>
                <c:pt idx="9">
                  <c:v>25.500370908390789</c:v>
                </c:pt>
                <c:pt idx="10">
                  <c:v>0</c:v>
                </c:pt>
                <c:pt idx="11">
                  <c:v>56.00152962108568</c:v>
                </c:pt>
                <c:pt idx="12">
                  <c:v>101.003386817107</c:v>
                </c:pt>
                <c:pt idx="13">
                  <c:v>0</c:v>
                </c:pt>
                <c:pt idx="14">
                  <c:v>0</c:v>
                </c:pt>
                <c:pt idx="15">
                  <c:v>79.007544246662448</c:v>
                </c:pt>
                <c:pt idx="16">
                  <c:v>314.03549567036595</c:v>
                </c:pt>
                <c:pt idx="17">
                  <c:v>104.68214861871455</c:v>
                </c:pt>
                <c:pt idx="18">
                  <c:v>183.53354240072352</c:v>
                </c:pt>
                <c:pt idx="19">
                  <c:v>0</c:v>
                </c:pt>
                <c:pt idx="20">
                  <c:v>213.05649083019676</c:v>
                </c:pt>
                <c:pt idx="21">
                  <c:v>95.779925916168494</c:v>
                </c:pt>
                <c:pt idx="22">
                  <c:v>178.8711004043401</c:v>
                </c:pt>
                <c:pt idx="23">
                  <c:v>115.62886813339651</c:v>
                </c:pt>
                <c:pt idx="24">
                  <c:v>152.58950641115018</c:v>
                </c:pt>
                <c:pt idx="25">
                  <c:v>10.834591150912994</c:v>
                </c:pt>
                <c:pt idx="26">
                  <c:v>6.1358544858291033</c:v>
                </c:pt>
                <c:pt idx="27">
                  <c:v>4.4855653331430307</c:v>
                </c:pt>
                <c:pt idx="28">
                  <c:v>3.568794633785914</c:v>
                </c:pt>
                <c:pt idx="29">
                  <c:v>4.6414003584651482</c:v>
                </c:pt>
                <c:pt idx="30">
                  <c:v>1.1745319532809326</c:v>
                </c:pt>
                <c:pt idx="31">
                  <c:v>1.480782374651747</c:v>
                </c:pt>
                <c:pt idx="32">
                  <c:v>1.2876852460175978</c:v>
                </c:pt>
                <c:pt idx="33">
                  <c:v>1.3974865594905239</c:v>
                </c:pt>
                <c:pt idx="34">
                  <c:v>0.5115889895727318</c:v>
                </c:pt>
                <c:pt idx="35">
                  <c:v>0.53114664345171048</c:v>
                </c:pt>
                <c:pt idx="36">
                  <c:v>0.51211975265294529</c:v>
                </c:pt>
                <c:pt idx="37">
                  <c:v>0.56512804039751474</c:v>
                </c:pt>
                <c:pt idx="38">
                  <c:v>0.61174558119835132</c:v>
                </c:pt>
                <c:pt idx="39">
                  <c:v>0.40324612266222615</c:v>
                </c:pt>
                <c:pt idx="40">
                  <c:v>0.36728537991127097</c:v>
                </c:pt>
                <c:pt idx="41">
                  <c:v>0.45049880779406598</c:v>
                </c:pt>
                <c:pt idx="42">
                  <c:v>0.3515489940739191</c:v>
                </c:pt>
                <c:pt idx="43">
                  <c:v>0.25708254412752179</c:v>
                </c:pt>
                <c:pt idx="44">
                  <c:v>0.60551916949957174</c:v>
                </c:pt>
                <c:pt idx="45">
                  <c:v>0.23243465125769369</c:v>
                </c:pt>
                <c:pt idx="46">
                  <c:v>0.15494276387624098</c:v>
                </c:pt>
                <c:pt idx="47">
                  <c:v>0.16128765472225404</c:v>
                </c:pt>
                <c:pt idx="48">
                  <c:v>0.1458301896921842</c:v>
                </c:pt>
                <c:pt idx="49">
                  <c:v>0.26394346504081817</c:v>
                </c:pt>
                <c:pt idx="50">
                  <c:v>0.31132063371967311</c:v>
                </c:pt>
                <c:pt idx="51">
                  <c:v>0.21642200298455561</c:v>
                </c:pt>
                <c:pt idx="52">
                  <c:v>0.13852663267366366</c:v>
                </c:pt>
                <c:pt idx="53">
                  <c:v>0.20404183270412193</c:v>
                </c:pt>
                <c:pt idx="54">
                  <c:v>0.35543075237274502</c:v>
                </c:pt>
                <c:pt idx="55">
                  <c:v>0.33811842586041896</c:v>
                </c:pt>
                <c:pt idx="56">
                  <c:v>0.41691743609590404</c:v>
                </c:pt>
                <c:pt idx="57">
                  <c:v>0.56417210396304751</c:v>
                </c:pt>
                <c:pt idx="58">
                  <c:v>0.34933192974304345</c:v>
                </c:pt>
                <c:pt idx="59">
                  <c:v>0.21465172148268805</c:v>
                </c:pt>
                <c:pt idx="60">
                  <c:v>0.37943676028099599</c:v>
                </c:pt>
                <c:pt idx="61">
                  <c:v>0.38046043657526302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D8-4784-847E-D5659A488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04896"/>
        <c:axId val="103510784"/>
      </c:lineChart>
      <c:catAx>
        <c:axId val="103504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510784"/>
        <c:crosses val="autoZero"/>
        <c:auto val="1"/>
        <c:lblAlgn val="ctr"/>
        <c:lblOffset val="100"/>
        <c:noMultiLvlLbl val="0"/>
      </c:catAx>
      <c:valAx>
        <c:axId val="103510784"/>
        <c:scaling>
          <c:logBase val="10"/>
          <c:orientation val="minMax"/>
          <c:max val="1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50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Dynamics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AUT'!$F$3</c:f>
              <c:strCache>
                <c:ptCount val="1"/>
                <c:pt idx="0">
                  <c:v>New 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AUT'!$F$4:$F$99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8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27</c:v>
                </c:pt>
                <c:pt idx="38">
                  <c:v>51</c:v>
                </c:pt>
                <c:pt idx="39">
                  <c:v>64</c:v>
                </c:pt>
                <c:pt idx="40">
                  <c:v>56</c:v>
                </c:pt>
                <c:pt idx="41">
                  <c:v>202</c:v>
                </c:pt>
                <c:pt idx="42">
                  <c:v>151</c:v>
                </c:pt>
                <c:pt idx="43">
                  <c:v>205</c:v>
                </c:pt>
                <c:pt idx="44">
                  <c:v>158</c:v>
                </c:pt>
                <c:pt idx="45">
                  <c:v>314</c:v>
                </c:pt>
                <c:pt idx="46">
                  <c:v>314</c:v>
                </c:pt>
                <c:pt idx="47">
                  <c:v>367</c:v>
                </c:pt>
                <c:pt idx="48">
                  <c:v>375</c:v>
                </c:pt>
                <c:pt idx="49">
                  <c:v>426</c:v>
                </c:pt>
                <c:pt idx="50">
                  <c:v>766</c:v>
                </c:pt>
                <c:pt idx="51">
                  <c:v>894</c:v>
                </c:pt>
                <c:pt idx="52">
                  <c:v>809</c:v>
                </c:pt>
                <c:pt idx="53">
                  <c:v>305</c:v>
                </c:pt>
                <c:pt idx="54">
                  <c:v>1321</c:v>
                </c:pt>
                <c:pt idx="55">
                  <c:v>748</c:v>
                </c:pt>
                <c:pt idx="56">
                  <c:v>614</c:v>
                </c:pt>
                <c:pt idx="57">
                  <c:v>517</c:v>
                </c:pt>
                <c:pt idx="58">
                  <c:v>830</c:v>
                </c:pt>
                <c:pt idx="59">
                  <c:v>562</c:v>
                </c:pt>
                <c:pt idx="60">
                  <c:v>531</c:v>
                </c:pt>
                <c:pt idx="61">
                  <c:v>418</c:v>
                </c:pt>
                <c:pt idx="62">
                  <c:v>395</c:v>
                </c:pt>
                <c:pt idx="63">
                  <c:v>257</c:v>
                </c:pt>
                <c:pt idx="64">
                  <c:v>270</c:v>
                </c:pt>
                <c:pt idx="65">
                  <c:v>246</c:v>
                </c:pt>
                <c:pt idx="66">
                  <c:v>342</c:v>
                </c:pt>
                <c:pt idx="67">
                  <c:v>303</c:v>
                </c:pt>
                <c:pt idx="68">
                  <c:v>302</c:v>
                </c:pt>
                <c:pt idx="69">
                  <c:v>311</c:v>
                </c:pt>
                <c:pt idx="70">
                  <c:v>251</c:v>
                </c:pt>
                <c:pt idx="71">
                  <c:v>139</c:v>
                </c:pt>
                <c:pt idx="72">
                  <c:v>96</c:v>
                </c:pt>
                <c:pt idx="73">
                  <c:v>185</c:v>
                </c:pt>
                <c:pt idx="74">
                  <c:v>110</c:v>
                </c:pt>
                <c:pt idx="75">
                  <c:v>140</c:v>
                </c:pt>
                <c:pt idx="76">
                  <c:v>119</c:v>
                </c:pt>
                <c:pt idx="77">
                  <c:v>76</c:v>
                </c:pt>
                <c:pt idx="78">
                  <c:v>78</c:v>
                </c:pt>
                <c:pt idx="79">
                  <c:v>46</c:v>
                </c:pt>
                <c:pt idx="80">
                  <c:v>78</c:v>
                </c:pt>
                <c:pt idx="81">
                  <c:v>52</c:v>
                </c:pt>
                <c:pt idx="82">
                  <c:v>77</c:v>
                </c:pt>
                <c:pt idx="83">
                  <c:v>66</c:v>
                </c:pt>
                <c:pt idx="84">
                  <c:v>80</c:v>
                </c:pt>
                <c:pt idx="85">
                  <c:v>77</c:v>
                </c:pt>
                <c:pt idx="86">
                  <c:v>49</c:v>
                </c:pt>
                <c:pt idx="87">
                  <c:v>83</c:v>
                </c:pt>
                <c:pt idx="88">
                  <c:v>45</c:v>
                </c:pt>
                <c:pt idx="89">
                  <c:v>50</c:v>
                </c:pt>
                <c:pt idx="90">
                  <c:v>79</c:v>
                </c:pt>
                <c:pt idx="91">
                  <c:v>27</c:v>
                </c:pt>
                <c:pt idx="92">
                  <c:v>39</c:v>
                </c:pt>
                <c:pt idx="93">
                  <c:v>24</c:v>
                </c:pt>
                <c:pt idx="94">
                  <c:v>29</c:v>
                </c:pt>
                <c:pt idx="95">
                  <c:v>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E3-45E5-B666-90551A3EBE01}"/>
            </c:ext>
          </c:extLst>
        </c:ser>
        <c:ser>
          <c:idx val="2"/>
          <c:order val="2"/>
          <c:tx>
            <c:strRef>
              <c:f>'Data AUT'!$H$3</c:f>
              <c:strCache>
                <c:ptCount val="1"/>
                <c:pt idx="0">
                  <c:v>New 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AUT'!$H$4:$H$99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103</c:v>
                </c:pt>
                <c:pt idx="55">
                  <c:v>113</c:v>
                </c:pt>
                <c:pt idx="56">
                  <c:v>127</c:v>
                </c:pt>
                <c:pt idx="57">
                  <c:v>127</c:v>
                </c:pt>
                <c:pt idx="58">
                  <c:v>157</c:v>
                </c:pt>
                <c:pt idx="59">
                  <c:v>459</c:v>
                </c:pt>
                <c:pt idx="60">
                  <c:v>341</c:v>
                </c:pt>
                <c:pt idx="61">
                  <c:v>313</c:v>
                </c:pt>
                <c:pt idx="62">
                  <c:v>273</c:v>
                </c:pt>
                <c:pt idx="63">
                  <c:v>485</c:v>
                </c:pt>
                <c:pt idx="64">
                  <c:v>491</c:v>
                </c:pt>
                <c:pt idx="65">
                  <c:v>465</c:v>
                </c:pt>
                <c:pt idx="66">
                  <c:v>583</c:v>
                </c:pt>
                <c:pt idx="67">
                  <c:v>466</c:v>
                </c:pt>
                <c:pt idx="68">
                  <c:v>728</c:v>
                </c:pt>
                <c:pt idx="69">
                  <c:v>824</c:v>
                </c:pt>
                <c:pt idx="70">
                  <c:v>540</c:v>
                </c:pt>
                <c:pt idx="71">
                  <c:v>383</c:v>
                </c:pt>
                <c:pt idx="72">
                  <c:v>356</c:v>
                </c:pt>
                <c:pt idx="73">
                  <c:v>290</c:v>
                </c:pt>
                <c:pt idx="74">
                  <c:v>465</c:v>
                </c:pt>
                <c:pt idx="75">
                  <c:v>888</c:v>
                </c:pt>
                <c:pt idx="76">
                  <c:v>718</c:v>
                </c:pt>
                <c:pt idx="77">
                  <c:v>510</c:v>
                </c:pt>
                <c:pt idx="78">
                  <c:v>287</c:v>
                </c:pt>
                <c:pt idx="79">
                  <c:v>130</c:v>
                </c:pt>
                <c:pt idx="80">
                  <c:v>340</c:v>
                </c:pt>
                <c:pt idx="81">
                  <c:v>357</c:v>
                </c:pt>
                <c:pt idx="82">
                  <c:v>366</c:v>
                </c:pt>
                <c:pt idx="83">
                  <c:v>178</c:v>
                </c:pt>
                <c:pt idx="84">
                  <c:v>231</c:v>
                </c:pt>
                <c:pt idx="85">
                  <c:v>179</c:v>
                </c:pt>
                <c:pt idx="86">
                  <c:v>80</c:v>
                </c:pt>
                <c:pt idx="87">
                  <c:v>218</c:v>
                </c:pt>
                <c:pt idx="88">
                  <c:v>199</c:v>
                </c:pt>
                <c:pt idx="89">
                  <c:v>128</c:v>
                </c:pt>
                <c:pt idx="90">
                  <c:v>203</c:v>
                </c:pt>
                <c:pt idx="91">
                  <c:v>70</c:v>
                </c:pt>
                <c:pt idx="92">
                  <c:v>48</c:v>
                </c:pt>
                <c:pt idx="93">
                  <c:v>88</c:v>
                </c:pt>
                <c:pt idx="94">
                  <c:v>146</c:v>
                </c:pt>
                <c:pt idx="95">
                  <c:v>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E3-45E5-B666-90551A3EB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40608"/>
        <c:axId val="103542144"/>
      </c:lineChart>
      <c:lineChart>
        <c:grouping val="standard"/>
        <c:varyColors val="0"/>
        <c:ser>
          <c:idx val="1"/>
          <c:order val="1"/>
          <c:tx>
            <c:strRef>
              <c:f>'Data AUT'!$G$3</c:f>
              <c:strCache>
                <c:ptCount val="1"/>
                <c:pt idx="0">
                  <c:v>New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AUT'!$G$4:$G$99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8</c:v>
                </c:pt>
                <c:pt idx="51">
                  <c:v>5</c:v>
                </c:pt>
                <c:pt idx="52">
                  <c:v>7</c:v>
                </c:pt>
                <c:pt idx="53">
                  <c:v>2</c:v>
                </c:pt>
                <c:pt idx="54">
                  <c:v>19</c:v>
                </c:pt>
                <c:pt idx="55">
                  <c:v>9</c:v>
                </c:pt>
                <c:pt idx="56">
                  <c:v>10</c:v>
                </c:pt>
                <c:pt idx="57">
                  <c:v>18</c:v>
                </c:pt>
                <c:pt idx="58">
                  <c:v>22</c:v>
                </c:pt>
                <c:pt idx="59">
                  <c:v>20</c:v>
                </c:pt>
                <c:pt idx="60">
                  <c:v>18</c:v>
                </c:pt>
                <c:pt idx="61">
                  <c:v>12</c:v>
                </c:pt>
                <c:pt idx="62">
                  <c:v>10</c:v>
                </c:pt>
                <c:pt idx="63">
                  <c:v>18</c:v>
                </c:pt>
                <c:pt idx="64">
                  <c:v>18</c:v>
                </c:pt>
                <c:pt idx="65">
                  <c:v>16</c:v>
                </c:pt>
                <c:pt idx="66">
                  <c:v>23</c:v>
                </c:pt>
                <c:pt idx="67">
                  <c:v>30</c:v>
                </c:pt>
                <c:pt idx="68">
                  <c:v>22</c:v>
                </c:pt>
                <c:pt idx="69">
                  <c:v>24</c:v>
                </c:pt>
                <c:pt idx="70">
                  <c:v>18</c:v>
                </c:pt>
                <c:pt idx="71">
                  <c:v>13</c:v>
                </c:pt>
                <c:pt idx="72">
                  <c:v>18</c:v>
                </c:pt>
                <c:pt idx="73">
                  <c:v>16</c:v>
                </c:pt>
                <c:pt idx="74">
                  <c:v>9</c:v>
                </c:pt>
                <c:pt idx="75">
                  <c:v>17</c:v>
                </c:pt>
                <c:pt idx="76">
                  <c:v>21</c:v>
                </c:pt>
                <c:pt idx="77">
                  <c:v>12</c:v>
                </c:pt>
                <c:pt idx="78">
                  <c:v>9</c:v>
                </c:pt>
                <c:pt idx="79">
                  <c:v>18</c:v>
                </c:pt>
                <c:pt idx="80">
                  <c:v>21</c:v>
                </c:pt>
                <c:pt idx="81">
                  <c:v>19</c:v>
                </c:pt>
                <c:pt idx="82">
                  <c:v>12</c:v>
                </c:pt>
                <c:pt idx="83">
                  <c:v>8</c:v>
                </c:pt>
                <c:pt idx="84">
                  <c:v>6</c:v>
                </c:pt>
                <c:pt idx="85">
                  <c:v>6</c:v>
                </c:pt>
                <c:pt idx="86">
                  <c:v>7</c:v>
                </c:pt>
                <c:pt idx="87">
                  <c:v>20</c:v>
                </c:pt>
                <c:pt idx="88">
                  <c:v>11</c:v>
                </c:pt>
                <c:pt idx="89">
                  <c:v>4</c:v>
                </c:pt>
                <c:pt idx="90">
                  <c:v>5</c:v>
                </c:pt>
                <c:pt idx="91">
                  <c:v>7</c:v>
                </c:pt>
                <c:pt idx="92">
                  <c:v>2</c:v>
                </c:pt>
                <c:pt idx="93">
                  <c:v>2</c:v>
                </c:pt>
                <c:pt idx="94">
                  <c:v>6</c:v>
                </c:pt>
                <c:pt idx="95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E3-45E5-B666-90551A3EB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46176"/>
        <c:axId val="103744640"/>
      </c:lineChart>
      <c:catAx>
        <c:axId val="103540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542144"/>
        <c:crosses val="autoZero"/>
        <c:auto val="1"/>
        <c:lblAlgn val="ctr"/>
        <c:lblOffset val="100"/>
        <c:noMultiLvlLbl val="0"/>
      </c:catAx>
      <c:valAx>
        <c:axId val="103542144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540608"/>
        <c:crosses val="autoZero"/>
        <c:crossBetween val="between"/>
      </c:valAx>
      <c:valAx>
        <c:axId val="103744640"/>
        <c:scaling>
          <c:orientation val="minMax"/>
          <c:max val="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746176"/>
        <c:crosses val="max"/>
        <c:crossBetween val="between"/>
      </c:valAx>
      <c:catAx>
        <c:axId val="103746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3744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Development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AUT'!$B$3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AUT'!$B$4:$B$99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9</c:v>
                </c:pt>
                <c:pt idx="29">
                  <c:v>14</c:v>
                </c:pt>
                <c:pt idx="30">
                  <c:v>18</c:v>
                </c:pt>
                <c:pt idx="31">
                  <c:v>21</c:v>
                </c:pt>
                <c:pt idx="32">
                  <c:v>29</c:v>
                </c:pt>
                <c:pt idx="33">
                  <c:v>41</c:v>
                </c:pt>
                <c:pt idx="34">
                  <c:v>55</c:v>
                </c:pt>
                <c:pt idx="35">
                  <c:v>79</c:v>
                </c:pt>
                <c:pt idx="36">
                  <c:v>104</c:v>
                </c:pt>
                <c:pt idx="37">
                  <c:v>131</c:v>
                </c:pt>
                <c:pt idx="38">
                  <c:v>182</c:v>
                </c:pt>
                <c:pt idx="39">
                  <c:v>246</c:v>
                </c:pt>
                <c:pt idx="40">
                  <c:v>302</c:v>
                </c:pt>
                <c:pt idx="41">
                  <c:v>504</c:v>
                </c:pt>
                <c:pt idx="42">
                  <c:v>655</c:v>
                </c:pt>
                <c:pt idx="43">
                  <c:v>860</c:v>
                </c:pt>
                <c:pt idx="44">
                  <c:v>1018</c:v>
                </c:pt>
                <c:pt idx="45">
                  <c:v>1332</c:v>
                </c:pt>
                <c:pt idx="46">
                  <c:v>1646</c:v>
                </c:pt>
                <c:pt idx="47">
                  <c:v>2013</c:v>
                </c:pt>
                <c:pt idx="48">
                  <c:v>2388</c:v>
                </c:pt>
                <c:pt idx="49">
                  <c:v>2814</c:v>
                </c:pt>
                <c:pt idx="50">
                  <c:v>3580</c:v>
                </c:pt>
                <c:pt idx="51">
                  <c:v>4474</c:v>
                </c:pt>
                <c:pt idx="52">
                  <c:v>5283</c:v>
                </c:pt>
                <c:pt idx="53">
                  <c:v>5588</c:v>
                </c:pt>
                <c:pt idx="54">
                  <c:v>6909</c:v>
                </c:pt>
                <c:pt idx="55">
                  <c:v>7657</c:v>
                </c:pt>
                <c:pt idx="56">
                  <c:v>8271</c:v>
                </c:pt>
                <c:pt idx="57">
                  <c:v>8788</c:v>
                </c:pt>
                <c:pt idx="58">
                  <c:v>9618</c:v>
                </c:pt>
                <c:pt idx="59">
                  <c:v>10180</c:v>
                </c:pt>
                <c:pt idx="60">
                  <c:v>10711</c:v>
                </c:pt>
                <c:pt idx="61">
                  <c:v>11129</c:v>
                </c:pt>
                <c:pt idx="62">
                  <c:v>11524</c:v>
                </c:pt>
                <c:pt idx="63">
                  <c:v>11781</c:v>
                </c:pt>
                <c:pt idx="64">
                  <c:v>12051</c:v>
                </c:pt>
                <c:pt idx="65">
                  <c:v>12297</c:v>
                </c:pt>
                <c:pt idx="66">
                  <c:v>12639</c:v>
                </c:pt>
                <c:pt idx="67">
                  <c:v>12942</c:v>
                </c:pt>
                <c:pt idx="68">
                  <c:v>13244</c:v>
                </c:pt>
                <c:pt idx="69">
                  <c:v>13555</c:v>
                </c:pt>
                <c:pt idx="70">
                  <c:v>13806</c:v>
                </c:pt>
                <c:pt idx="71">
                  <c:v>13945</c:v>
                </c:pt>
                <c:pt idx="72">
                  <c:v>14041</c:v>
                </c:pt>
                <c:pt idx="73">
                  <c:v>14226</c:v>
                </c:pt>
                <c:pt idx="74">
                  <c:v>14336</c:v>
                </c:pt>
                <c:pt idx="75">
                  <c:v>14476</c:v>
                </c:pt>
                <c:pt idx="76">
                  <c:v>14595</c:v>
                </c:pt>
                <c:pt idx="77">
                  <c:v>14671</c:v>
                </c:pt>
                <c:pt idx="78">
                  <c:v>14749</c:v>
                </c:pt>
                <c:pt idx="79">
                  <c:v>14795</c:v>
                </c:pt>
                <c:pt idx="80">
                  <c:v>14873</c:v>
                </c:pt>
                <c:pt idx="81">
                  <c:v>14925</c:v>
                </c:pt>
                <c:pt idx="82">
                  <c:v>15002</c:v>
                </c:pt>
                <c:pt idx="83">
                  <c:v>15068</c:v>
                </c:pt>
                <c:pt idx="84">
                  <c:v>15148</c:v>
                </c:pt>
                <c:pt idx="85">
                  <c:v>15225</c:v>
                </c:pt>
                <c:pt idx="86">
                  <c:v>15274</c:v>
                </c:pt>
                <c:pt idx="87">
                  <c:v>15357</c:v>
                </c:pt>
                <c:pt idx="88">
                  <c:v>15402</c:v>
                </c:pt>
                <c:pt idx="89">
                  <c:v>15452</c:v>
                </c:pt>
                <c:pt idx="90">
                  <c:v>15531</c:v>
                </c:pt>
                <c:pt idx="91">
                  <c:v>15558</c:v>
                </c:pt>
                <c:pt idx="92">
                  <c:v>15597</c:v>
                </c:pt>
                <c:pt idx="93">
                  <c:v>15621</c:v>
                </c:pt>
                <c:pt idx="94">
                  <c:v>15650</c:v>
                </c:pt>
                <c:pt idx="95">
                  <c:v>15684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91-4A34-A280-3EC7D95DDF77}"/>
            </c:ext>
          </c:extLst>
        </c:ser>
        <c:ser>
          <c:idx val="2"/>
          <c:order val="2"/>
          <c:tx>
            <c:strRef>
              <c:f>'Data AUT'!$D$3</c:f>
              <c:strCache>
                <c:ptCount val="1"/>
                <c:pt idx="0">
                  <c:v>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AUT'!$D$4:$D$99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7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112</c:v>
                </c:pt>
                <c:pt idx="55">
                  <c:v>225</c:v>
                </c:pt>
                <c:pt idx="56">
                  <c:v>352</c:v>
                </c:pt>
                <c:pt idx="57">
                  <c:v>479</c:v>
                </c:pt>
                <c:pt idx="58">
                  <c:v>636</c:v>
                </c:pt>
                <c:pt idx="59">
                  <c:v>1095</c:v>
                </c:pt>
                <c:pt idx="60">
                  <c:v>1436</c:v>
                </c:pt>
                <c:pt idx="61">
                  <c:v>1749</c:v>
                </c:pt>
                <c:pt idx="62">
                  <c:v>2022</c:v>
                </c:pt>
                <c:pt idx="63">
                  <c:v>2507</c:v>
                </c:pt>
                <c:pt idx="64">
                  <c:v>2998</c:v>
                </c:pt>
                <c:pt idx="65">
                  <c:v>3463</c:v>
                </c:pt>
                <c:pt idx="66">
                  <c:v>4046</c:v>
                </c:pt>
                <c:pt idx="67">
                  <c:v>4512</c:v>
                </c:pt>
                <c:pt idx="68">
                  <c:v>5240</c:v>
                </c:pt>
                <c:pt idx="69">
                  <c:v>6064</c:v>
                </c:pt>
                <c:pt idx="70">
                  <c:v>6604</c:v>
                </c:pt>
                <c:pt idx="71">
                  <c:v>6987</c:v>
                </c:pt>
                <c:pt idx="72">
                  <c:v>7343</c:v>
                </c:pt>
                <c:pt idx="73">
                  <c:v>7633</c:v>
                </c:pt>
                <c:pt idx="74">
                  <c:v>8098</c:v>
                </c:pt>
                <c:pt idx="75">
                  <c:v>8986</c:v>
                </c:pt>
                <c:pt idx="76">
                  <c:v>9704</c:v>
                </c:pt>
                <c:pt idx="77">
                  <c:v>10214</c:v>
                </c:pt>
                <c:pt idx="78">
                  <c:v>10501</c:v>
                </c:pt>
                <c:pt idx="79">
                  <c:v>10631</c:v>
                </c:pt>
                <c:pt idx="80">
                  <c:v>10971</c:v>
                </c:pt>
                <c:pt idx="81">
                  <c:v>11328</c:v>
                </c:pt>
                <c:pt idx="82">
                  <c:v>11694</c:v>
                </c:pt>
                <c:pt idx="83">
                  <c:v>11872</c:v>
                </c:pt>
                <c:pt idx="84">
                  <c:v>12103</c:v>
                </c:pt>
                <c:pt idx="85">
                  <c:v>12282</c:v>
                </c:pt>
                <c:pt idx="86">
                  <c:v>12362</c:v>
                </c:pt>
                <c:pt idx="87">
                  <c:v>12580</c:v>
                </c:pt>
                <c:pt idx="88">
                  <c:v>12779</c:v>
                </c:pt>
                <c:pt idx="89">
                  <c:v>12907</c:v>
                </c:pt>
                <c:pt idx="90">
                  <c:v>13110</c:v>
                </c:pt>
                <c:pt idx="91">
                  <c:v>13180</c:v>
                </c:pt>
                <c:pt idx="92">
                  <c:v>13228</c:v>
                </c:pt>
                <c:pt idx="93">
                  <c:v>13316</c:v>
                </c:pt>
                <c:pt idx="94">
                  <c:v>13462</c:v>
                </c:pt>
                <c:pt idx="95">
                  <c:v>13639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91-4A34-A280-3EC7D95DD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05312"/>
        <c:axId val="103806848"/>
      </c:lineChart>
      <c:lineChart>
        <c:grouping val="standard"/>
        <c:varyColors val="0"/>
        <c:ser>
          <c:idx val="1"/>
          <c:order val="1"/>
          <c:tx>
            <c:strRef>
              <c:f>'Data AUT'!$C$3</c:f>
              <c:strCache>
                <c:ptCount val="1"/>
                <c:pt idx="0">
                  <c:v>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AUT'!$C$4:$C$99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6</c:v>
                </c:pt>
                <c:pt idx="48">
                  <c:v>6</c:v>
                </c:pt>
                <c:pt idx="49">
                  <c:v>8</c:v>
                </c:pt>
                <c:pt idx="50">
                  <c:v>16</c:v>
                </c:pt>
                <c:pt idx="51">
                  <c:v>21</c:v>
                </c:pt>
                <c:pt idx="52">
                  <c:v>28</c:v>
                </c:pt>
                <c:pt idx="53">
                  <c:v>30</c:v>
                </c:pt>
                <c:pt idx="54">
                  <c:v>49</c:v>
                </c:pt>
                <c:pt idx="55">
                  <c:v>58</c:v>
                </c:pt>
                <c:pt idx="56">
                  <c:v>68</c:v>
                </c:pt>
                <c:pt idx="57">
                  <c:v>86</c:v>
                </c:pt>
                <c:pt idx="58">
                  <c:v>108</c:v>
                </c:pt>
                <c:pt idx="59">
                  <c:v>128</c:v>
                </c:pt>
                <c:pt idx="60">
                  <c:v>146</c:v>
                </c:pt>
                <c:pt idx="61">
                  <c:v>158</c:v>
                </c:pt>
                <c:pt idx="62">
                  <c:v>168</c:v>
                </c:pt>
                <c:pt idx="63">
                  <c:v>186</c:v>
                </c:pt>
                <c:pt idx="64">
                  <c:v>204</c:v>
                </c:pt>
                <c:pt idx="65">
                  <c:v>220</c:v>
                </c:pt>
                <c:pt idx="66">
                  <c:v>243</c:v>
                </c:pt>
                <c:pt idx="67">
                  <c:v>273</c:v>
                </c:pt>
                <c:pt idx="68">
                  <c:v>295</c:v>
                </c:pt>
                <c:pt idx="69">
                  <c:v>319</c:v>
                </c:pt>
                <c:pt idx="70">
                  <c:v>337</c:v>
                </c:pt>
                <c:pt idx="71">
                  <c:v>350</c:v>
                </c:pt>
                <c:pt idx="72">
                  <c:v>368</c:v>
                </c:pt>
                <c:pt idx="73">
                  <c:v>384</c:v>
                </c:pt>
                <c:pt idx="74">
                  <c:v>393</c:v>
                </c:pt>
                <c:pt idx="75">
                  <c:v>410</c:v>
                </c:pt>
                <c:pt idx="76">
                  <c:v>431</c:v>
                </c:pt>
                <c:pt idx="77">
                  <c:v>443</c:v>
                </c:pt>
                <c:pt idx="78">
                  <c:v>452</c:v>
                </c:pt>
                <c:pt idx="79">
                  <c:v>470</c:v>
                </c:pt>
                <c:pt idx="80">
                  <c:v>491</c:v>
                </c:pt>
                <c:pt idx="81">
                  <c:v>510</c:v>
                </c:pt>
                <c:pt idx="82">
                  <c:v>522</c:v>
                </c:pt>
                <c:pt idx="83">
                  <c:v>530</c:v>
                </c:pt>
                <c:pt idx="84">
                  <c:v>536</c:v>
                </c:pt>
                <c:pt idx="85">
                  <c:v>542</c:v>
                </c:pt>
                <c:pt idx="86">
                  <c:v>549</c:v>
                </c:pt>
                <c:pt idx="87">
                  <c:v>569</c:v>
                </c:pt>
                <c:pt idx="88">
                  <c:v>580</c:v>
                </c:pt>
                <c:pt idx="89">
                  <c:v>584</c:v>
                </c:pt>
                <c:pt idx="90">
                  <c:v>589</c:v>
                </c:pt>
                <c:pt idx="91">
                  <c:v>596</c:v>
                </c:pt>
                <c:pt idx="92">
                  <c:v>598</c:v>
                </c:pt>
                <c:pt idx="93">
                  <c:v>600</c:v>
                </c:pt>
                <c:pt idx="94">
                  <c:v>606</c:v>
                </c:pt>
                <c:pt idx="95">
                  <c:v>608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591-4A34-A280-3EC7D95DD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79808"/>
        <c:axId val="103808384"/>
      </c:lineChart>
      <c:catAx>
        <c:axId val="103805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806848"/>
        <c:crosses val="autoZero"/>
        <c:auto val="1"/>
        <c:lblAlgn val="ctr"/>
        <c:lblOffset val="100"/>
        <c:noMultiLvlLbl val="0"/>
      </c:catAx>
      <c:valAx>
        <c:axId val="10380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805312"/>
        <c:crosses val="autoZero"/>
        <c:crossBetween val="between"/>
      </c:valAx>
      <c:valAx>
        <c:axId val="1038083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879808"/>
        <c:crosses val="max"/>
        <c:crossBetween val="between"/>
      </c:valAx>
      <c:catAx>
        <c:axId val="10387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03808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Infection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CH'!$J$33:$J$94</c:f>
              <c:numCache>
                <c:formatCode>General</c:formatCode>
                <c:ptCount val="62"/>
                <c:pt idx="0">
                  <c:v>0.50000103990893174</c:v>
                </c:pt>
                <c:pt idx="1">
                  <c:v>0.55555728873891086</c:v>
                </c:pt>
                <c:pt idx="2">
                  <c:v>0.33333495097393517</c:v>
                </c:pt>
                <c:pt idx="3">
                  <c:v>0.62963370369403215</c:v>
                </c:pt>
                <c:pt idx="4">
                  <c:v>0.27586493770367737</c:v>
                </c:pt>
                <c:pt idx="5">
                  <c:v>0.90910288393264893</c:v>
                </c:pt>
                <c:pt idx="6">
                  <c:v>0.25714921558718151</c:v>
                </c:pt>
                <c:pt idx="7">
                  <c:v>0.26137173003007819</c:v>
                </c:pt>
                <c:pt idx="8">
                  <c:v>0.11145012285891025</c:v>
                </c:pt>
                <c:pt idx="9">
                  <c:v>0.31708687329325325</c:v>
                </c:pt>
                <c:pt idx="10">
                  <c:v>0.33197759686918699</c:v>
                </c:pt>
                <c:pt idx="11">
                  <c:v>0</c:v>
                </c:pt>
                <c:pt idx="12">
                  <c:v>0.75626815393964486</c:v>
                </c:pt>
                <c:pt idx="13">
                  <c:v>0.19575529993441357</c:v>
                </c:pt>
                <c:pt idx="14">
                  <c:v>0.62677502201222057</c:v>
                </c:pt>
                <c:pt idx="15">
                  <c:v>0</c:v>
                </c:pt>
                <c:pt idx="16">
                  <c:v>0.22920583502891315</c:v>
                </c:pt>
                <c:pt idx="17">
                  <c:v>0.1229308200671146</c:v>
                </c:pt>
                <c:pt idx="18">
                  <c:v>0.35087653031592908</c:v>
                </c:pt>
                <c:pt idx="19">
                  <c:v>0.30345216035665379</c:v>
                </c:pt>
                <c:pt idx="20">
                  <c:v>0.24531752392930875</c:v>
                </c:pt>
                <c:pt idx="21">
                  <c:v>0.13873299895930735</c:v>
                </c:pt>
                <c:pt idx="22">
                  <c:v>0.18249023899856734</c:v>
                </c:pt>
                <c:pt idx="23">
                  <c:v>0.12676740034706332</c:v>
                </c:pt>
                <c:pt idx="24">
                  <c:v>0.10610612995628878</c:v>
                </c:pt>
                <c:pt idx="25">
                  <c:v>8.6229366301881105E-2</c:v>
                </c:pt>
                <c:pt idx="26">
                  <c:v>9.7356293662203511E-2</c:v>
                </c:pt>
                <c:pt idx="27">
                  <c:v>0.10295669485306665</c:v>
                </c:pt>
                <c:pt idx="28">
                  <c:v>6.1409109671089736E-2</c:v>
                </c:pt>
                <c:pt idx="29">
                  <c:v>8.4650995987179706E-2</c:v>
                </c:pt>
                <c:pt idx="30">
                  <c:v>4.9800497689310469E-2</c:v>
                </c:pt>
                <c:pt idx="31">
                  <c:v>8.4578330096434909E-2</c:v>
                </c:pt>
                <c:pt idx="32">
                  <c:v>7.4140893395104893E-2</c:v>
                </c:pt>
                <c:pt idx="33">
                  <c:v>5.4678407845645247E-2</c:v>
                </c:pt>
                <c:pt idx="34">
                  <c:v>6.359243418192248E-2</c:v>
                </c:pt>
                <c:pt idx="35">
                  <c:v>4.4428862795470495E-2</c:v>
                </c:pt>
                <c:pt idx="36">
                  <c:v>4.2462548907086305E-2</c:v>
                </c:pt>
                <c:pt idx="37">
                  <c:v>4.6548391192664067E-2</c:v>
                </c:pt>
                <c:pt idx="38">
                  <c:v>8.0896249026543077E-2</c:v>
                </c:pt>
                <c:pt idx="39">
                  <c:v>6.1428645252241468E-2</c:v>
                </c:pt>
                <c:pt idx="40">
                  <c:v>4.0101844427705251E-2</c:v>
                </c:pt>
                <c:pt idx="41">
                  <c:v>4.4789277854553916E-2</c:v>
                </c:pt>
                <c:pt idx="42">
                  <c:v>2.5803701070665618E-2</c:v>
                </c:pt>
                <c:pt idx="43">
                  <c:v>2.358549813171798E-2</c:v>
                </c:pt>
                <c:pt idx="44">
                  <c:v>2.2925187680027617E-2</c:v>
                </c:pt>
                <c:pt idx="45">
                  <c:v>3.9287339910038382E-2</c:v>
                </c:pt>
                <c:pt idx="46">
                  <c:v>4.0962019739486259E-2</c:v>
                </c:pt>
                <c:pt idx="47">
                  <c:v>3.6338814800322826E-2</c:v>
                </c:pt>
                <c:pt idx="48">
                  <c:v>3.4971999585384758E-2</c:v>
                </c:pt>
                <c:pt idx="49">
                  <c:v>3.7720153318939853E-2</c:v>
                </c:pt>
                <c:pt idx="50">
                  <c:v>2.3944772220684651E-2</c:v>
                </c:pt>
                <c:pt idx="51">
                  <c:v>1.508344550968989E-2</c:v>
                </c:pt>
                <c:pt idx="52">
                  <c:v>2.8624479345297781E-2</c:v>
                </c:pt>
                <c:pt idx="53">
                  <c:v>3.3349925811991699E-2</c:v>
                </c:pt>
                <c:pt idx="54">
                  <c:v>2.8611615716867281E-2</c:v>
                </c:pt>
                <c:pt idx="55">
                  <c:v>3.5762387919410339E-2</c:v>
                </c:pt>
                <c:pt idx="56">
                  <c:v>2.7949859486794557E-2</c:v>
                </c:pt>
                <c:pt idx="57">
                  <c:v>1.8288271939949068E-2</c:v>
                </c:pt>
                <c:pt idx="58">
                  <c:v>1.8935292579527585E-2</c:v>
                </c:pt>
                <c:pt idx="59">
                  <c:v>2.8899329002955228E-2</c:v>
                </c:pt>
                <c:pt idx="60">
                  <c:v>3.8288272561108616E-2</c:v>
                </c:pt>
                <c:pt idx="61">
                  <c:v>2.6839334533533311E-2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81-4367-8012-3AB79CEA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61184"/>
        <c:axId val="104062976"/>
      </c:lineChart>
      <c:catAx>
        <c:axId val="104061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062976"/>
        <c:crosses val="autoZero"/>
        <c:auto val="1"/>
        <c:lblAlgn val="ctr"/>
        <c:lblOffset val="100"/>
        <c:noMultiLvlLbl val="0"/>
      </c:catAx>
      <c:valAx>
        <c:axId val="10406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06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Death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CH'!$K$33:$K$94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1.1494252873563218E-2</c:v>
                </c:pt>
                <c:pt idx="5">
                  <c:v>0</c:v>
                </c:pt>
                <c:pt idx="6">
                  <c:v>0</c:v>
                </c:pt>
                <c:pt idx="7">
                  <c:v>3.787878787878788E-3</c:v>
                </c:pt>
                <c:pt idx="8">
                  <c:v>0</c:v>
                </c:pt>
                <c:pt idx="9">
                  <c:v>2.7100271002710027E-3</c:v>
                </c:pt>
                <c:pt idx="10">
                  <c:v>2.0618556701030928E-3</c:v>
                </c:pt>
                <c:pt idx="11">
                  <c:v>0</c:v>
                </c:pt>
                <c:pt idx="12">
                  <c:v>1.0869565217391304E-2</c:v>
                </c:pt>
                <c:pt idx="13">
                  <c:v>1.7793594306049821E-3</c:v>
                </c:pt>
                <c:pt idx="14">
                  <c:v>7.4515648286140089E-4</c:v>
                </c:pt>
                <c:pt idx="15">
                  <c:v>0</c:v>
                </c:pt>
                <c:pt idx="16">
                  <c:v>5.9578368469294226E-3</c:v>
                </c:pt>
                <c:pt idx="17">
                  <c:v>3.7467216185837392E-4</c:v>
                </c:pt>
                <c:pt idx="18">
                  <c:v>4.3551088777219428E-3</c:v>
                </c:pt>
                <c:pt idx="19">
                  <c:v>3.2346354814630504E-3</c:v>
                </c:pt>
                <c:pt idx="20">
                  <c:v>4.0191387559808615E-3</c:v>
                </c:pt>
                <c:pt idx="21">
                  <c:v>3.5466461063993833E-3</c:v>
                </c:pt>
                <c:pt idx="22">
                  <c:v>3.0365769496204279E-3</c:v>
                </c:pt>
                <c:pt idx="23">
                  <c:v>2.3408239700374532E-4</c:v>
                </c:pt>
                <c:pt idx="24">
                  <c:v>3.2211138819617621E-3</c:v>
                </c:pt>
                <c:pt idx="25">
                  <c:v>3.5805144633939507E-3</c:v>
                </c:pt>
                <c:pt idx="26">
                  <c:v>3.4815910871268171E-3</c:v>
                </c:pt>
                <c:pt idx="27">
                  <c:v>2.9551356675920123E-3</c:v>
                </c:pt>
                <c:pt idx="28">
                  <c:v>2.9311187103077674E-3</c:v>
                </c:pt>
                <c:pt idx="29">
                  <c:v>4.5616205350239676E-3</c:v>
                </c:pt>
                <c:pt idx="30">
                  <c:v>5.3857350800582239E-3</c:v>
                </c:pt>
                <c:pt idx="31">
                  <c:v>3.9921608477897948E-3</c:v>
                </c:pt>
                <c:pt idx="32">
                  <c:v>3.3535946342485852E-3</c:v>
                </c:pt>
                <c:pt idx="33">
                  <c:v>3.852080123266564E-3</c:v>
                </c:pt>
                <c:pt idx="34">
                  <c:v>5.2932458183358039E-3</c:v>
                </c:pt>
                <c:pt idx="35">
                  <c:v>3.6501787842669847E-3</c:v>
                </c:pt>
                <c:pt idx="36">
                  <c:v>3.8024259477546676E-3</c:v>
                </c:pt>
                <c:pt idx="37">
                  <c:v>4.3627298223745713E-3</c:v>
                </c:pt>
                <c:pt idx="38">
                  <c:v>5.8139534883720929E-3</c:v>
                </c:pt>
                <c:pt idx="39">
                  <c:v>4.2113627334127929E-3</c:v>
                </c:pt>
                <c:pt idx="40">
                  <c:v>4.3189634487722948E-3</c:v>
                </c:pt>
                <c:pt idx="41">
                  <c:v>2.7311430636998957E-3</c:v>
                </c:pt>
                <c:pt idx="42">
                  <c:v>5.8474647063737365E-3</c:v>
                </c:pt>
                <c:pt idx="43">
                  <c:v>2.7564820397967095E-3</c:v>
                </c:pt>
                <c:pt idx="44">
                  <c:v>3.3179723502304147E-3</c:v>
                </c:pt>
                <c:pt idx="45">
                  <c:v>6.3650607128867996E-3</c:v>
                </c:pt>
                <c:pt idx="46">
                  <c:v>4.3312364648860477E-3</c:v>
                </c:pt>
                <c:pt idx="47">
                  <c:v>4.8162496073709555E-3</c:v>
                </c:pt>
                <c:pt idx="48">
                  <c:v>4.3845578013046735E-3</c:v>
                </c:pt>
                <c:pt idx="49">
                  <c:v>2.7976723366159354E-3</c:v>
                </c:pt>
                <c:pt idx="50">
                  <c:v>4.212004212004212E-3</c:v>
                </c:pt>
                <c:pt idx="51">
                  <c:v>6.1907770056854076E-3</c:v>
                </c:pt>
                <c:pt idx="52">
                  <c:v>4.3145441892832289E-3</c:v>
                </c:pt>
                <c:pt idx="53">
                  <c:v>5.8317538999854207E-3</c:v>
                </c:pt>
                <c:pt idx="54">
                  <c:v>6.3021900110288324E-3</c:v>
                </c:pt>
                <c:pt idx="55">
                  <c:v>1.6425755584756898E-3</c:v>
                </c:pt>
                <c:pt idx="56">
                  <c:v>1.834862385321101E-3</c:v>
                </c:pt>
                <c:pt idx="57">
                  <c:v>9.7327906565209694E-3</c:v>
                </c:pt>
                <c:pt idx="58">
                  <c:v>6.4163049632006038E-3</c:v>
                </c:pt>
                <c:pt idx="59">
                  <c:v>3.4239677744209466E-3</c:v>
                </c:pt>
                <c:pt idx="60">
                  <c:v>4.4766574291195908E-3</c:v>
                </c:pt>
                <c:pt idx="61">
                  <c:v>3.8210833895257362E-3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12-486E-AD70-8E28DE49E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04320"/>
        <c:axId val="104105856"/>
      </c:lineChart>
      <c:catAx>
        <c:axId val="104104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105856"/>
        <c:crosses val="autoZero"/>
        <c:auto val="1"/>
        <c:lblAlgn val="ctr"/>
        <c:lblOffset val="100"/>
        <c:noMultiLvlLbl val="0"/>
      </c:catAx>
      <c:valAx>
        <c:axId val="10410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10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Recovery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CH'!$L$33:$L$94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4.7619047619047616E-2</c:v>
                </c:pt>
                <c:pt idx="3">
                  <c:v>1.8518518518518517E-2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2.0618556701030928E-3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4.121393780442113E-3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1.7887432536622977E-2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0.12176864827226043</c:v>
                </c:pt>
                <c:pt idx="27">
                  <c:v>0</c:v>
                </c:pt>
                <c:pt idx="28">
                  <c:v>5.2922976713890247E-3</c:v>
                </c:pt>
                <c:pt idx="29">
                  <c:v>1.7627957321787537E-2</c:v>
                </c:pt>
                <c:pt idx="30">
                  <c:v>4.1630276564774381E-2</c:v>
                </c:pt>
                <c:pt idx="31">
                  <c:v>4.1518472817013867E-2</c:v>
                </c:pt>
                <c:pt idx="32">
                  <c:v>7.3080416404667087E-2</c:v>
                </c:pt>
                <c:pt idx="33">
                  <c:v>5.8341504412382686E-2</c:v>
                </c:pt>
                <c:pt idx="34">
                  <c:v>0.110734702519585</c:v>
                </c:pt>
                <c:pt idx="35">
                  <c:v>6.1121871275327769E-2</c:v>
                </c:pt>
                <c:pt idx="36">
                  <c:v>6.2397809802654094E-2</c:v>
                </c:pt>
                <c:pt idx="37">
                  <c:v>5.0483016516048612E-2</c:v>
                </c:pt>
                <c:pt idx="38">
                  <c:v>8.6109365179132619E-2</c:v>
                </c:pt>
                <c:pt idx="39">
                  <c:v>6.3567739372268575E-2</c:v>
                </c:pt>
                <c:pt idx="40">
                  <c:v>3.9990402303447171E-2</c:v>
                </c:pt>
                <c:pt idx="41">
                  <c:v>8.0327737167643992E-2</c:v>
                </c:pt>
                <c:pt idx="42">
                  <c:v>5.012112605463203E-2</c:v>
                </c:pt>
                <c:pt idx="43">
                  <c:v>8.6140063743647174E-2</c:v>
                </c:pt>
                <c:pt idx="44">
                  <c:v>7.8341013824884786E-2</c:v>
                </c:pt>
                <c:pt idx="45">
                  <c:v>8.3235409322365839E-2</c:v>
                </c:pt>
                <c:pt idx="46">
                  <c:v>5.1562338867691036E-2</c:v>
                </c:pt>
                <c:pt idx="47">
                  <c:v>5.2350539210553867E-2</c:v>
                </c:pt>
                <c:pt idx="48">
                  <c:v>7.4858303924713931E-2</c:v>
                </c:pt>
                <c:pt idx="49">
                  <c:v>7.8334825425246196E-2</c:v>
                </c:pt>
                <c:pt idx="50">
                  <c:v>9.3600093600093595E-2</c:v>
                </c:pt>
                <c:pt idx="51">
                  <c:v>0.10107391029690461</c:v>
                </c:pt>
                <c:pt idx="52">
                  <c:v>6.9589422407794019E-2</c:v>
                </c:pt>
                <c:pt idx="53">
                  <c:v>0.10205569324974487</c:v>
                </c:pt>
                <c:pt idx="54">
                  <c:v>6.3021900110288326E-2</c:v>
                </c:pt>
                <c:pt idx="55">
                  <c:v>4.9277266754270695E-2</c:v>
                </c:pt>
                <c:pt idx="56">
                  <c:v>8.3402835696413671E-2</c:v>
                </c:pt>
                <c:pt idx="57">
                  <c:v>7.0783932047425238E-2</c:v>
                </c:pt>
                <c:pt idx="58">
                  <c:v>7.5485940743536512E-2</c:v>
                </c:pt>
                <c:pt idx="59">
                  <c:v>8.0563947633434038E-2</c:v>
                </c:pt>
                <c:pt idx="60">
                  <c:v>8.5269665316563631E-2</c:v>
                </c:pt>
                <c:pt idx="61">
                  <c:v>0.11238480557428636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C0-4FF5-BF3D-3C739D43A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34912"/>
        <c:axId val="104136704"/>
      </c:lineChart>
      <c:catAx>
        <c:axId val="104134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136704"/>
        <c:crosses val="autoZero"/>
        <c:auto val="1"/>
        <c:lblAlgn val="ctr"/>
        <c:lblOffset val="100"/>
        <c:noMultiLvlLbl val="0"/>
      </c:catAx>
      <c:valAx>
        <c:axId val="10413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13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R_t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CH'!$M$33:$M$94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7.0000339704526393</c:v>
                </c:pt>
                <c:pt idx="3">
                  <c:v>34.000219999477736</c:v>
                </c:pt>
                <c:pt idx="4">
                  <c:v>24.000249580219933</c:v>
                </c:pt>
                <c:pt idx="5">
                  <c:v>0</c:v>
                </c:pt>
                <c:pt idx="6">
                  <c:v>0</c:v>
                </c:pt>
                <c:pt idx="7">
                  <c:v>69.002136727940638</c:v>
                </c:pt>
                <c:pt idx="8">
                  <c:v>0</c:v>
                </c:pt>
                <c:pt idx="9">
                  <c:v>117.00505624521045</c:v>
                </c:pt>
                <c:pt idx="10">
                  <c:v>80.504567240777845</c:v>
                </c:pt>
                <c:pt idx="11">
                  <c:v>0</c:v>
                </c:pt>
                <c:pt idx="12">
                  <c:v>69.576670162447328</c:v>
                </c:pt>
                <c:pt idx="13">
                  <c:v>110.01447856314043</c:v>
                </c:pt>
                <c:pt idx="14">
                  <c:v>841.13207954040001</c:v>
                </c:pt>
                <c:pt idx="15">
                  <c:v>0</c:v>
                </c:pt>
                <c:pt idx="16">
                  <c:v>38.471317848699115</c:v>
                </c:pt>
                <c:pt idx="17">
                  <c:v>27.341863229927405</c:v>
                </c:pt>
                <c:pt idx="18">
                  <c:v>80.56664946100372</c:v>
                </c:pt>
                <c:pt idx="19">
                  <c:v>93.813402497953206</c:v>
                </c:pt>
                <c:pt idx="20">
                  <c:v>61.037336310982766</c:v>
                </c:pt>
                <c:pt idx="21">
                  <c:v>6.4725431528856703</c:v>
                </c:pt>
                <c:pt idx="22">
                  <c:v>60.097353706573649</c:v>
                </c:pt>
                <c:pt idx="23">
                  <c:v>541.55033428265449</c:v>
                </c:pt>
                <c:pt idx="24">
                  <c:v>32.940819183849136</c:v>
                </c:pt>
                <c:pt idx="25">
                  <c:v>24.082954330575372</c:v>
                </c:pt>
                <c:pt idx="26">
                  <c:v>0.77729427233151915</c:v>
                </c:pt>
                <c:pt idx="27">
                  <c:v>34.839921558308944</c:v>
                </c:pt>
                <c:pt idx="28">
                  <c:v>7.4675909403992478</c:v>
                </c:pt>
                <c:pt idx="29">
                  <c:v>3.814898892328161</c:v>
                </c:pt>
                <c:pt idx="30">
                  <c:v>1.0592242078190801</c:v>
                </c:pt>
                <c:pt idx="31">
                  <c:v>1.8584300697585066</c:v>
                </c:pt>
                <c:pt idx="32">
                  <c:v>0.96999872684107524</c:v>
                </c:pt>
                <c:pt idx="33">
                  <c:v>0.87916476038302116</c:v>
                </c:pt>
                <c:pt idx="34">
                  <c:v>0.54807858876135018</c:v>
                </c:pt>
                <c:pt idx="35">
                  <c:v>0.68592645677561348</c:v>
                </c:pt>
                <c:pt idx="36">
                  <c:v>0.6414259469887782</c:v>
                </c:pt>
                <c:pt idx="37">
                  <c:v>0.84871470077988065</c:v>
                </c:pt>
                <c:pt idx="38">
                  <c:v>0.88004056205969261</c:v>
                </c:pt>
                <c:pt idx="39">
                  <c:v>0.90630656565001033</c:v>
                </c:pt>
                <c:pt idx="40">
                  <c:v>0.9050421676527054</c:v>
                </c:pt>
                <c:pt idx="41">
                  <c:v>0.53924731142296101</c:v>
                </c:pt>
                <c:pt idx="42">
                  <c:v>0.46103896345811657</c:v>
                </c:pt>
                <c:pt idx="43">
                  <c:v>0.26531399981697096</c:v>
                </c:pt>
                <c:pt idx="44">
                  <c:v>0.28074298682652332</c:v>
                </c:pt>
                <c:pt idx="45">
                  <c:v>0.43847247558613334</c:v>
                </c:pt>
                <c:pt idx="46">
                  <c:v>0.73285739006235839</c:v>
                </c:pt>
                <c:pt idx="47">
                  <c:v>0.63566304058220391</c:v>
                </c:pt>
                <c:pt idx="48">
                  <c:v>0.44132681258155587</c:v>
                </c:pt>
                <c:pt idx="49">
                  <c:v>0.46492040008006419</c:v>
                </c:pt>
                <c:pt idx="50">
                  <c:v>0.24480378967726282</c:v>
                </c:pt>
                <c:pt idx="51">
                  <c:v>0.14061892957502412</c:v>
                </c:pt>
                <c:pt idx="52">
                  <c:v>0.387319932384114</c:v>
                </c:pt>
                <c:pt idx="53">
                  <c:v>0.30911775830331223</c:v>
                </c:pt>
                <c:pt idx="54">
                  <c:v>0.41272255671581054</c:v>
                </c:pt>
                <c:pt idx="55">
                  <c:v>0.70232715372054888</c:v>
                </c:pt>
                <c:pt idx="56">
                  <c:v>0.32790490728636668</c:v>
                </c:pt>
                <c:pt idx="57">
                  <c:v>0.22713631809374107</c:v>
                </c:pt>
                <c:pt idx="58">
                  <c:v>0.23119381423713523</c:v>
                </c:pt>
                <c:pt idx="59">
                  <c:v>0.34408913309274031</c:v>
                </c:pt>
                <c:pt idx="60">
                  <c:v>0.42662775910726963</c:v>
                </c:pt>
                <c:pt idx="61">
                  <c:v>0.23096363508644041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8B-476B-841A-B1C3935F7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61664"/>
        <c:axId val="104163200"/>
      </c:lineChart>
      <c:catAx>
        <c:axId val="104161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163200"/>
        <c:crosses val="autoZero"/>
        <c:auto val="1"/>
        <c:lblAlgn val="ctr"/>
        <c:lblOffset val="100"/>
        <c:noMultiLvlLbl val="0"/>
      </c:catAx>
      <c:valAx>
        <c:axId val="104163200"/>
        <c:scaling>
          <c:logBase val="10"/>
          <c:orientation val="minMax"/>
          <c:max val="1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16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Dynamics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CH'!$F$3</c:f>
              <c:strCache>
                <c:ptCount val="1"/>
                <c:pt idx="0">
                  <c:v>New 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CH'!$F$4:$F$99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7</c:v>
                </c:pt>
                <c:pt idx="27">
                  <c:v>0</c:v>
                </c:pt>
                <c:pt idx="28">
                  <c:v>10</c:v>
                </c:pt>
                <c:pt idx="29">
                  <c:v>9</c:v>
                </c:pt>
                <c:pt idx="30">
                  <c:v>15</c:v>
                </c:pt>
                <c:pt idx="31">
                  <c:v>14</c:v>
                </c:pt>
                <c:pt idx="32">
                  <c:v>34</c:v>
                </c:pt>
                <c:pt idx="33">
                  <c:v>24</c:v>
                </c:pt>
                <c:pt idx="34">
                  <c:v>100</c:v>
                </c:pt>
                <c:pt idx="35">
                  <c:v>54</c:v>
                </c:pt>
                <c:pt idx="36">
                  <c:v>69</c:v>
                </c:pt>
                <c:pt idx="37">
                  <c:v>37</c:v>
                </c:pt>
                <c:pt idx="38">
                  <c:v>117</c:v>
                </c:pt>
                <c:pt idx="39">
                  <c:v>161</c:v>
                </c:pt>
                <c:pt idx="40">
                  <c:v>0</c:v>
                </c:pt>
                <c:pt idx="41">
                  <c:v>487</c:v>
                </c:pt>
                <c:pt idx="42">
                  <c:v>220</c:v>
                </c:pt>
                <c:pt idx="43">
                  <c:v>841</c:v>
                </c:pt>
                <c:pt idx="44">
                  <c:v>0</c:v>
                </c:pt>
                <c:pt idx="45">
                  <c:v>500</c:v>
                </c:pt>
                <c:pt idx="46">
                  <c:v>328</c:v>
                </c:pt>
                <c:pt idx="47">
                  <c:v>1047</c:v>
                </c:pt>
                <c:pt idx="48">
                  <c:v>1219</c:v>
                </c:pt>
                <c:pt idx="49">
                  <c:v>1281</c:v>
                </c:pt>
                <c:pt idx="50">
                  <c:v>899</c:v>
                </c:pt>
                <c:pt idx="51">
                  <c:v>1321</c:v>
                </c:pt>
                <c:pt idx="52">
                  <c:v>1082</c:v>
                </c:pt>
                <c:pt idx="53">
                  <c:v>1020</c:v>
                </c:pt>
                <c:pt idx="54">
                  <c:v>914</c:v>
                </c:pt>
                <c:pt idx="55">
                  <c:v>1117</c:v>
                </c:pt>
                <c:pt idx="56">
                  <c:v>1148</c:v>
                </c:pt>
                <c:pt idx="57">
                  <c:v>753</c:v>
                </c:pt>
                <c:pt idx="58">
                  <c:v>1093</c:v>
                </c:pt>
                <c:pt idx="59">
                  <c:v>683</c:v>
                </c:pt>
                <c:pt idx="60">
                  <c:v>1163</c:v>
                </c:pt>
                <c:pt idx="61">
                  <c:v>1059</c:v>
                </c:pt>
                <c:pt idx="62">
                  <c:v>779</c:v>
                </c:pt>
                <c:pt idx="63">
                  <c:v>899</c:v>
                </c:pt>
                <c:pt idx="64">
                  <c:v>595</c:v>
                </c:pt>
                <c:pt idx="65">
                  <c:v>557</c:v>
                </c:pt>
                <c:pt idx="66">
                  <c:v>596</c:v>
                </c:pt>
                <c:pt idx="67">
                  <c:v>1027</c:v>
                </c:pt>
                <c:pt idx="68">
                  <c:v>771</c:v>
                </c:pt>
                <c:pt idx="69">
                  <c:v>500</c:v>
                </c:pt>
                <c:pt idx="70">
                  <c:v>556</c:v>
                </c:pt>
                <c:pt idx="71">
                  <c:v>308</c:v>
                </c:pt>
                <c:pt idx="72">
                  <c:v>273</c:v>
                </c:pt>
                <c:pt idx="73">
                  <c:v>248</c:v>
                </c:pt>
                <c:pt idx="74">
                  <c:v>400</c:v>
                </c:pt>
                <c:pt idx="75">
                  <c:v>396</c:v>
                </c:pt>
                <c:pt idx="76">
                  <c:v>346</c:v>
                </c:pt>
                <c:pt idx="77">
                  <c:v>326</c:v>
                </c:pt>
                <c:pt idx="78">
                  <c:v>336</c:v>
                </c:pt>
                <c:pt idx="79">
                  <c:v>204</c:v>
                </c:pt>
                <c:pt idx="80">
                  <c:v>119</c:v>
                </c:pt>
                <c:pt idx="81">
                  <c:v>205</c:v>
                </c:pt>
                <c:pt idx="82">
                  <c:v>228</c:v>
                </c:pt>
                <c:pt idx="83">
                  <c:v>181</c:v>
                </c:pt>
                <c:pt idx="84">
                  <c:v>217</c:v>
                </c:pt>
                <c:pt idx="85">
                  <c:v>167</c:v>
                </c:pt>
                <c:pt idx="86">
                  <c:v>103</c:v>
                </c:pt>
                <c:pt idx="87">
                  <c:v>100</c:v>
                </c:pt>
                <c:pt idx="88">
                  <c:v>143</c:v>
                </c:pt>
                <c:pt idx="89">
                  <c:v>179</c:v>
                </c:pt>
                <c:pt idx="90">
                  <c:v>119</c:v>
                </c:pt>
                <c:pt idx="91">
                  <c:v>112</c:v>
                </c:pt>
                <c:pt idx="92">
                  <c:v>88</c:v>
                </c:pt>
                <c:pt idx="93">
                  <c:v>76</c:v>
                </c:pt>
                <c:pt idx="94">
                  <c:v>28</c:v>
                </c:pt>
                <c:pt idx="95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69-4C84-877F-F5A41B60B3D2}"/>
            </c:ext>
          </c:extLst>
        </c:ser>
        <c:ser>
          <c:idx val="2"/>
          <c:order val="2"/>
          <c:tx>
            <c:strRef>
              <c:f>'Data CH'!$H$3</c:f>
              <c:strCache>
                <c:ptCount val="1"/>
                <c:pt idx="0">
                  <c:v>New 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CH'!$H$4:$H$99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116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1399</c:v>
                </c:pt>
                <c:pt idx="56">
                  <c:v>0</c:v>
                </c:pt>
                <c:pt idx="57">
                  <c:v>65</c:v>
                </c:pt>
                <c:pt idx="58">
                  <c:v>228</c:v>
                </c:pt>
                <c:pt idx="59">
                  <c:v>572</c:v>
                </c:pt>
                <c:pt idx="60">
                  <c:v>572</c:v>
                </c:pt>
                <c:pt idx="61">
                  <c:v>1046</c:v>
                </c:pt>
                <c:pt idx="62">
                  <c:v>833</c:v>
                </c:pt>
                <c:pt idx="63">
                  <c:v>1569</c:v>
                </c:pt>
                <c:pt idx="64">
                  <c:v>820.5</c:v>
                </c:pt>
                <c:pt idx="65">
                  <c:v>820.5</c:v>
                </c:pt>
                <c:pt idx="66">
                  <c:v>648</c:v>
                </c:pt>
                <c:pt idx="67">
                  <c:v>1096</c:v>
                </c:pt>
                <c:pt idx="68">
                  <c:v>800</c:v>
                </c:pt>
                <c:pt idx="69">
                  <c:v>500</c:v>
                </c:pt>
                <c:pt idx="70">
                  <c:v>1000</c:v>
                </c:pt>
                <c:pt idx="71">
                  <c:v>600</c:v>
                </c:pt>
                <c:pt idx="72">
                  <c:v>1000</c:v>
                </c:pt>
                <c:pt idx="73">
                  <c:v>850</c:v>
                </c:pt>
                <c:pt idx="74">
                  <c:v>850</c:v>
                </c:pt>
                <c:pt idx="75">
                  <c:v>500</c:v>
                </c:pt>
                <c:pt idx="76">
                  <c:v>500</c:v>
                </c:pt>
                <c:pt idx="77">
                  <c:v>700</c:v>
                </c:pt>
                <c:pt idx="78">
                  <c:v>700</c:v>
                </c:pt>
                <c:pt idx="79">
                  <c:v>800</c:v>
                </c:pt>
                <c:pt idx="80">
                  <c:v>800</c:v>
                </c:pt>
                <c:pt idx="81">
                  <c:v>500</c:v>
                </c:pt>
                <c:pt idx="82">
                  <c:v>700</c:v>
                </c:pt>
                <c:pt idx="83">
                  <c:v>400</c:v>
                </c:pt>
                <c:pt idx="84">
                  <c:v>300</c:v>
                </c:pt>
                <c:pt idx="85">
                  <c:v>500</c:v>
                </c:pt>
                <c:pt idx="86">
                  <c:v>400</c:v>
                </c:pt>
                <c:pt idx="87">
                  <c:v>400</c:v>
                </c:pt>
                <c:pt idx="88">
                  <c:v>400</c:v>
                </c:pt>
                <c:pt idx="89">
                  <c:v>400</c:v>
                </c:pt>
                <c:pt idx="90">
                  <c:v>500</c:v>
                </c:pt>
                <c:pt idx="91">
                  <c:v>300</c:v>
                </c:pt>
                <c:pt idx="92">
                  <c:v>300</c:v>
                </c:pt>
                <c:pt idx="93">
                  <c:v>700</c:v>
                </c:pt>
                <c:pt idx="94">
                  <c:v>200</c:v>
                </c:pt>
                <c:pt idx="95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69-4C84-877F-F5A41B60B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05312"/>
        <c:axId val="104211200"/>
      </c:lineChart>
      <c:lineChart>
        <c:grouping val="standard"/>
        <c:varyColors val="0"/>
        <c:ser>
          <c:idx val="1"/>
          <c:order val="1"/>
          <c:tx>
            <c:strRef>
              <c:f>'Data CH'!$G$3</c:f>
              <c:strCache>
                <c:ptCount val="1"/>
                <c:pt idx="0">
                  <c:v>New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CH'!$G$4:$G$99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7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13</c:v>
                </c:pt>
                <c:pt idx="46">
                  <c:v>1</c:v>
                </c:pt>
                <c:pt idx="47">
                  <c:v>13</c:v>
                </c:pt>
                <c:pt idx="48">
                  <c:v>13</c:v>
                </c:pt>
                <c:pt idx="49">
                  <c:v>21</c:v>
                </c:pt>
                <c:pt idx="50">
                  <c:v>23</c:v>
                </c:pt>
                <c:pt idx="51">
                  <c:v>22</c:v>
                </c:pt>
                <c:pt idx="52">
                  <c:v>2</c:v>
                </c:pt>
                <c:pt idx="53">
                  <c:v>31</c:v>
                </c:pt>
                <c:pt idx="54">
                  <c:v>38</c:v>
                </c:pt>
                <c:pt idx="55">
                  <c:v>40</c:v>
                </c:pt>
                <c:pt idx="56">
                  <c:v>33</c:v>
                </c:pt>
                <c:pt idx="57">
                  <c:v>36</c:v>
                </c:pt>
                <c:pt idx="58">
                  <c:v>59</c:v>
                </c:pt>
                <c:pt idx="59">
                  <c:v>74</c:v>
                </c:pt>
                <c:pt idx="60">
                  <c:v>55</c:v>
                </c:pt>
                <c:pt idx="61">
                  <c:v>48</c:v>
                </c:pt>
                <c:pt idx="62">
                  <c:v>55</c:v>
                </c:pt>
                <c:pt idx="63">
                  <c:v>75</c:v>
                </c:pt>
                <c:pt idx="64">
                  <c:v>49</c:v>
                </c:pt>
                <c:pt idx="65">
                  <c:v>50</c:v>
                </c:pt>
                <c:pt idx="66">
                  <c:v>56</c:v>
                </c:pt>
                <c:pt idx="67">
                  <c:v>74</c:v>
                </c:pt>
                <c:pt idx="68">
                  <c:v>53</c:v>
                </c:pt>
                <c:pt idx="69">
                  <c:v>54</c:v>
                </c:pt>
                <c:pt idx="70">
                  <c:v>34</c:v>
                </c:pt>
                <c:pt idx="71">
                  <c:v>70</c:v>
                </c:pt>
                <c:pt idx="72">
                  <c:v>32</c:v>
                </c:pt>
                <c:pt idx="73">
                  <c:v>36</c:v>
                </c:pt>
                <c:pt idx="74">
                  <c:v>65</c:v>
                </c:pt>
                <c:pt idx="75">
                  <c:v>42</c:v>
                </c:pt>
                <c:pt idx="76">
                  <c:v>46</c:v>
                </c:pt>
                <c:pt idx="77">
                  <c:v>41</c:v>
                </c:pt>
                <c:pt idx="78">
                  <c:v>25</c:v>
                </c:pt>
                <c:pt idx="79">
                  <c:v>36</c:v>
                </c:pt>
                <c:pt idx="80">
                  <c:v>49</c:v>
                </c:pt>
                <c:pt idx="81">
                  <c:v>31</c:v>
                </c:pt>
                <c:pt idx="82">
                  <c:v>40</c:v>
                </c:pt>
                <c:pt idx="83">
                  <c:v>40</c:v>
                </c:pt>
                <c:pt idx="84">
                  <c:v>10</c:v>
                </c:pt>
                <c:pt idx="85">
                  <c:v>11</c:v>
                </c:pt>
                <c:pt idx="86">
                  <c:v>55</c:v>
                </c:pt>
                <c:pt idx="87">
                  <c:v>34</c:v>
                </c:pt>
                <c:pt idx="88">
                  <c:v>17</c:v>
                </c:pt>
                <c:pt idx="89">
                  <c:v>21</c:v>
                </c:pt>
                <c:pt idx="90">
                  <c:v>17</c:v>
                </c:pt>
                <c:pt idx="91">
                  <c:v>8</c:v>
                </c:pt>
                <c:pt idx="92">
                  <c:v>0</c:v>
                </c:pt>
                <c:pt idx="93">
                  <c:v>22</c:v>
                </c:pt>
                <c:pt idx="94">
                  <c:v>11</c:v>
                </c:pt>
                <c:pt idx="95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69-4C84-877F-F5A41B60B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14528"/>
        <c:axId val="104212736"/>
      </c:lineChart>
      <c:catAx>
        <c:axId val="104205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211200"/>
        <c:crosses val="autoZero"/>
        <c:auto val="1"/>
        <c:lblAlgn val="ctr"/>
        <c:lblOffset val="100"/>
        <c:noMultiLvlLbl val="0"/>
      </c:catAx>
      <c:valAx>
        <c:axId val="104211200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205312"/>
        <c:crosses val="autoZero"/>
        <c:crossBetween val="between"/>
      </c:valAx>
      <c:valAx>
        <c:axId val="1042127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214528"/>
        <c:crosses val="max"/>
        <c:crossBetween val="between"/>
      </c:valAx>
      <c:catAx>
        <c:axId val="10421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04212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Development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CH'!$B$3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CH'!$B$4:$B$99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8</c:v>
                </c:pt>
                <c:pt idx="27">
                  <c:v>8</c:v>
                </c:pt>
                <c:pt idx="28">
                  <c:v>18</c:v>
                </c:pt>
                <c:pt idx="29">
                  <c:v>27</c:v>
                </c:pt>
                <c:pt idx="30">
                  <c:v>42</c:v>
                </c:pt>
                <c:pt idx="31">
                  <c:v>56</c:v>
                </c:pt>
                <c:pt idx="32">
                  <c:v>90</c:v>
                </c:pt>
                <c:pt idx="33">
                  <c:v>114</c:v>
                </c:pt>
                <c:pt idx="34">
                  <c:v>214</c:v>
                </c:pt>
                <c:pt idx="35">
                  <c:v>268</c:v>
                </c:pt>
                <c:pt idx="36">
                  <c:v>337</c:v>
                </c:pt>
                <c:pt idx="37">
                  <c:v>374</c:v>
                </c:pt>
                <c:pt idx="38">
                  <c:v>491</c:v>
                </c:pt>
                <c:pt idx="39">
                  <c:v>652</c:v>
                </c:pt>
                <c:pt idx="40">
                  <c:v>652</c:v>
                </c:pt>
                <c:pt idx="41">
                  <c:v>1139</c:v>
                </c:pt>
                <c:pt idx="42">
                  <c:v>1359</c:v>
                </c:pt>
                <c:pt idx="43">
                  <c:v>2200</c:v>
                </c:pt>
                <c:pt idx="44">
                  <c:v>2200</c:v>
                </c:pt>
                <c:pt idx="45">
                  <c:v>2700</c:v>
                </c:pt>
                <c:pt idx="46">
                  <c:v>3028</c:v>
                </c:pt>
                <c:pt idx="47">
                  <c:v>4075</c:v>
                </c:pt>
                <c:pt idx="48">
                  <c:v>5294</c:v>
                </c:pt>
                <c:pt idx="49">
                  <c:v>6575</c:v>
                </c:pt>
                <c:pt idx="50">
                  <c:v>7474</c:v>
                </c:pt>
                <c:pt idx="51">
                  <c:v>8795</c:v>
                </c:pt>
                <c:pt idx="52">
                  <c:v>9877</c:v>
                </c:pt>
                <c:pt idx="53">
                  <c:v>10897</c:v>
                </c:pt>
                <c:pt idx="54">
                  <c:v>11811</c:v>
                </c:pt>
                <c:pt idx="55">
                  <c:v>12928</c:v>
                </c:pt>
                <c:pt idx="56">
                  <c:v>14076</c:v>
                </c:pt>
                <c:pt idx="57">
                  <c:v>14829</c:v>
                </c:pt>
                <c:pt idx="58">
                  <c:v>15922</c:v>
                </c:pt>
                <c:pt idx="59">
                  <c:v>16605</c:v>
                </c:pt>
                <c:pt idx="60">
                  <c:v>17768</c:v>
                </c:pt>
                <c:pt idx="61">
                  <c:v>18827</c:v>
                </c:pt>
                <c:pt idx="62">
                  <c:v>19606</c:v>
                </c:pt>
                <c:pt idx="63">
                  <c:v>20505</c:v>
                </c:pt>
                <c:pt idx="64">
                  <c:v>21100</c:v>
                </c:pt>
                <c:pt idx="65">
                  <c:v>21657</c:v>
                </c:pt>
                <c:pt idx="66">
                  <c:v>22253</c:v>
                </c:pt>
                <c:pt idx="67">
                  <c:v>23280</c:v>
                </c:pt>
                <c:pt idx="68">
                  <c:v>24051</c:v>
                </c:pt>
                <c:pt idx="69">
                  <c:v>24551</c:v>
                </c:pt>
                <c:pt idx="70">
                  <c:v>25107</c:v>
                </c:pt>
                <c:pt idx="71">
                  <c:v>25415</c:v>
                </c:pt>
                <c:pt idx="72">
                  <c:v>25688</c:v>
                </c:pt>
                <c:pt idx="73">
                  <c:v>25936</c:v>
                </c:pt>
                <c:pt idx="74">
                  <c:v>26336</c:v>
                </c:pt>
                <c:pt idx="75">
                  <c:v>26732</c:v>
                </c:pt>
                <c:pt idx="76">
                  <c:v>27078</c:v>
                </c:pt>
                <c:pt idx="77">
                  <c:v>27404</c:v>
                </c:pt>
                <c:pt idx="78">
                  <c:v>27740</c:v>
                </c:pt>
                <c:pt idx="79">
                  <c:v>27944</c:v>
                </c:pt>
                <c:pt idx="80">
                  <c:v>28063</c:v>
                </c:pt>
                <c:pt idx="81">
                  <c:v>28268</c:v>
                </c:pt>
                <c:pt idx="82">
                  <c:v>28496</c:v>
                </c:pt>
                <c:pt idx="83">
                  <c:v>28677</c:v>
                </c:pt>
                <c:pt idx="84">
                  <c:v>28894</c:v>
                </c:pt>
                <c:pt idx="85">
                  <c:v>29061</c:v>
                </c:pt>
                <c:pt idx="86">
                  <c:v>29164</c:v>
                </c:pt>
                <c:pt idx="87">
                  <c:v>29264</c:v>
                </c:pt>
                <c:pt idx="88">
                  <c:v>29407</c:v>
                </c:pt>
                <c:pt idx="89">
                  <c:v>29586</c:v>
                </c:pt>
                <c:pt idx="90">
                  <c:v>29705</c:v>
                </c:pt>
                <c:pt idx="91">
                  <c:v>29817</c:v>
                </c:pt>
                <c:pt idx="92">
                  <c:v>29905</c:v>
                </c:pt>
                <c:pt idx="93">
                  <c:v>29981</c:v>
                </c:pt>
                <c:pt idx="94">
                  <c:v>30009</c:v>
                </c:pt>
                <c:pt idx="95">
                  <c:v>30060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17-427C-B229-A7ADEBCB9CE3}"/>
            </c:ext>
          </c:extLst>
        </c:ser>
        <c:ser>
          <c:idx val="2"/>
          <c:order val="2"/>
          <c:tx>
            <c:strRef>
              <c:f>'Data CH'!$D$3</c:f>
              <c:strCache>
                <c:ptCount val="1"/>
                <c:pt idx="0">
                  <c:v>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CH'!$D$4:$D$99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131</c:v>
                </c:pt>
                <c:pt idx="51">
                  <c:v>131</c:v>
                </c:pt>
                <c:pt idx="52">
                  <c:v>131</c:v>
                </c:pt>
                <c:pt idx="53">
                  <c:v>131</c:v>
                </c:pt>
                <c:pt idx="54">
                  <c:v>131</c:v>
                </c:pt>
                <c:pt idx="55">
                  <c:v>1530</c:v>
                </c:pt>
                <c:pt idx="56">
                  <c:v>1530</c:v>
                </c:pt>
                <c:pt idx="57">
                  <c:v>1595</c:v>
                </c:pt>
                <c:pt idx="58">
                  <c:v>1823</c:v>
                </c:pt>
                <c:pt idx="59">
                  <c:v>2395</c:v>
                </c:pt>
                <c:pt idx="60">
                  <c:v>2967</c:v>
                </c:pt>
                <c:pt idx="61">
                  <c:v>4013</c:v>
                </c:pt>
                <c:pt idx="62">
                  <c:v>4846</c:v>
                </c:pt>
                <c:pt idx="63">
                  <c:v>6415</c:v>
                </c:pt>
                <c:pt idx="64">
                  <c:v>7235.5</c:v>
                </c:pt>
                <c:pt idx="65">
                  <c:v>8056</c:v>
                </c:pt>
                <c:pt idx="66">
                  <c:v>8704</c:v>
                </c:pt>
                <c:pt idx="67">
                  <c:v>9800</c:v>
                </c:pt>
                <c:pt idx="68">
                  <c:v>10600</c:v>
                </c:pt>
                <c:pt idx="69">
                  <c:v>11100</c:v>
                </c:pt>
                <c:pt idx="70">
                  <c:v>12100</c:v>
                </c:pt>
                <c:pt idx="71">
                  <c:v>12700</c:v>
                </c:pt>
                <c:pt idx="72">
                  <c:v>13700</c:v>
                </c:pt>
                <c:pt idx="73">
                  <c:v>14550</c:v>
                </c:pt>
                <c:pt idx="74">
                  <c:v>15400</c:v>
                </c:pt>
                <c:pt idx="75">
                  <c:v>15900</c:v>
                </c:pt>
                <c:pt idx="76">
                  <c:v>16400</c:v>
                </c:pt>
                <c:pt idx="77">
                  <c:v>17100</c:v>
                </c:pt>
                <c:pt idx="78">
                  <c:v>17800</c:v>
                </c:pt>
                <c:pt idx="79">
                  <c:v>18600</c:v>
                </c:pt>
                <c:pt idx="80">
                  <c:v>19400</c:v>
                </c:pt>
                <c:pt idx="81">
                  <c:v>19900</c:v>
                </c:pt>
                <c:pt idx="82">
                  <c:v>20600</c:v>
                </c:pt>
                <c:pt idx="83">
                  <c:v>21000</c:v>
                </c:pt>
                <c:pt idx="84">
                  <c:v>21300</c:v>
                </c:pt>
                <c:pt idx="85">
                  <c:v>21800</c:v>
                </c:pt>
                <c:pt idx="86">
                  <c:v>22200</c:v>
                </c:pt>
                <c:pt idx="87">
                  <c:v>22600</c:v>
                </c:pt>
                <c:pt idx="88">
                  <c:v>23000</c:v>
                </c:pt>
                <c:pt idx="89">
                  <c:v>23400</c:v>
                </c:pt>
                <c:pt idx="90">
                  <c:v>23900</c:v>
                </c:pt>
                <c:pt idx="91">
                  <c:v>24200</c:v>
                </c:pt>
                <c:pt idx="92">
                  <c:v>24500</c:v>
                </c:pt>
                <c:pt idx="93">
                  <c:v>25200</c:v>
                </c:pt>
                <c:pt idx="94">
                  <c:v>25400</c:v>
                </c:pt>
                <c:pt idx="95">
                  <c:v>25700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17-427C-B229-A7ADEBCB9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43040"/>
        <c:axId val="104344576"/>
      </c:lineChart>
      <c:lineChart>
        <c:grouping val="standard"/>
        <c:varyColors val="0"/>
        <c:ser>
          <c:idx val="1"/>
          <c:order val="1"/>
          <c:tx>
            <c:strRef>
              <c:f>'Data CH'!$C$3</c:f>
              <c:strCache>
                <c:ptCount val="1"/>
                <c:pt idx="0">
                  <c:v>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CH'!$C$4:$C$99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11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27</c:v>
                </c:pt>
                <c:pt idx="46">
                  <c:v>28</c:v>
                </c:pt>
                <c:pt idx="47">
                  <c:v>41</c:v>
                </c:pt>
                <c:pt idx="48">
                  <c:v>54</c:v>
                </c:pt>
                <c:pt idx="49">
                  <c:v>75</c:v>
                </c:pt>
                <c:pt idx="50">
                  <c:v>98</c:v>
                </c:pt>
                <c:pt idx="51">
                  <c:v>120</c:v>
                </c:pt>
                <c:pt idx="52">
                  <c:v>122</c:v>
                </c:pt>
                <c:pt idx="53">
                  <c:v>153</c:v>
                </c:pt>
                <c:pt idx="54">
                  <c:v>191</c:v>
                </c:pt>
                <c:pt idx="55">
                  <c:v>231</c:v>
                </c:pt>
                <c:pt idx="56">
                  <c:v>264</c:v>
                </c:pt>
                <c:pt idx="57">
                  <c:v>300</c:v>
                </c:pt>
                <c:pt idx="58">
                  <c:v>359</c:v>
                </c:pt>
                <c:pt idx="59">
                  <c:v>433</c:v>
                </c:pt>
                <c:pt idx="60">
                  <c:v>488</c:v>
                </c:pt>
                <c:pt idx="61">
                  <c:v>536</c:v>
                </c:pt>
                <c:pt idx="62">
                  <c:v>591</c:v>
                </c:pt>
                <c:pt idx="63">
                  <c:v>666</c:v>
                </c:pt>
                <c:pt idx="64">
                  <c:v>715</c:v>
                </c:pt>
                <c:pt idx="65">
                  <c:v>765</c:v>
                </c:pt>
                <c:pt idx="66">
                  <c:v>821</c:v>
                </c:pt>
                <c:pt idx="67">
                  <c:v>895</c:v>
                </c:pt>
                <c:pt idx="68">
                  <c:v>948</c:v>
                </c:pt>
                <c:pt idx="69">
                  <c:v>1002</c:v>
                </c:pt>
                <c:pt idx="70">
                  <c:v>1036</c:v>
                </c:pt>
                <c:pt idx="71">
                  <c:v>1106</c:v>
                </c:pt>
                <c:pt idx="72">
                  <c:v>1138</c:v>
                </c:pt>
                <c:pt idx="73">
                  <c:v>1174</c:v>
                </c:pt>
                <c:pt idx="74">
                  <c:v>1239</c:v>
                </c:pt>
                <c:pt idx="75">
                  <c:v>1281</c:v>
                </c:pt>
                <c:pt idx="76">
                  <c:v>1327</c:v>
                </c:pt>
                <c:pt idx="77">
                  <c:v>1368</c:v>
                </c:pt>
                <c:pt idx="78">
                  <c:v>1393</c:v>
                </c:pt>
                <c:pt idx="79">
                  <c:v>1429</c:v>
                </c:pt>
                <c:pt idx="80">
                  <c:v>1478</c:v>
                </c:pt>
                <c:pt idx="81">
                  <c:v>1509</c:v>
                </c:pt>
                <c:pt idx="82">
                  <c:v>1549</c:v>
                </c:pt>
                <c:pt idx="83">
                  <c:v>1589</c:v>
                </c:pt>
                <c:pt idx="84">
                  <c:v>1599</c:v>
                </c:pt>
                <c:pt idx="85">
                  <c:v>1610</c:v>
                </c:pt>
                <c:pt idx="86">
                  <c:v>1665</c:v>
                </c:pt>
                <c:pt idx="87">
                  <c:v>1699</c:v>
                </c:pt>
                <c:pt idx="88">
                  <c:v>1716</c:v>
                </c:pt>
                <c:pt idx="89">
                  <c:v>1737</c:v>
                </c:pt>
                <c:pt idx="90">
                  <c:v>1754</c:v>
                </c:pt>
                <c:pt idx="91">
                  <c:v>1762</c:v>
                </c:pt>
                <c:pt idx="92">
                  <c:v>1762</c:v>
                </c:pt>
                <c:pt idx="93">
                  <c:v>1784</c:v>
                </c:pt>
                <c:pt idx="94">
                  <c:v>1795</c:v>
                </c:pt>
                <c:pt idx="95">
                  <c:v>1805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F17-427C-B229-A7ADEBCB9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47904"/>
        <c:axId val="104346368"/>
      </c:lineChart>
      <c:catAx>
        <c:axId val="104343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344576"/>
        <c:crosses val="autoZero"/>
        <c:auto val="1"/>
        <c:lblAlgn val="ctr"/>
        <c:lblOffset val="100"/>
        <c:noMultiLvlLbl val="0"/>
      </c:catAx>
      <c:valAx>
        <c:axId val="10434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343040"/>
        <c:crosses val="autoZero"/>
        <c:crossBetween val="between"/>
      </c:valAx>
      <c:valAx>
        <c:axId val="1043463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347904"/>
        <c:crosses val="max"/>
        <c:crossBetween val="between"/>
      </c:valAx>
      <c:catAx>
        <c:axId val="104347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04346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R_t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CHN'!$L$5:$L$89</c:f>
              <c:numCache>
                <c:formatCode>General</c:formatCode>
                <c:ptCount val="85"/>
                <c:pt idx="0">
                  <c:v>20.958333333333332</c:v>
                </c:pt>
                <c:pt idx="1">
                  <c:v>11.725000000000001</c:v>
                </c:pt>
                <c:pt idx="2">
                  <c:v>17.931818181818183</c:v>
                </c:pt>
                <c:pt idx="3">
                  <c:v>11.759842519685039</c:v>
                </c:pt>
                <c:pt idx="4">
                  <c:v>6.6675749318801092</c:v>
                </c:pt>
                <c:pt idx="5">
                  <c:v>7.0148148148148151</c:v>
                </c:pt>
                <c:pt idx="6">
                  <c:v>4.9130434782608701</c:v>
                </c:pt>
                <c:pt idx="7">
                  <c:v>4.8861003861003862</c:v>
                </c:pt>
                <c:pt idx="8">
                  <c:v>4.032692307692308</c:v>
                </c:pt>
                <c:pt idx="9">
                  <c:v>11.617021276595745</c:v>
                </c:pt>
                <c:pt idx="10">
                  <c:v>8.2997762863534685</c:v>
                </c:pt>
                <c:pt idx="11">
                  <c:v>5.1671309192200567</c:v>
                </c:pt>
                <c:pt idx="12">
                  <c:v>6.2248995983935744</c:v>
                </c:pt>
                <c:pt idx="13">
                  <c:v>1.5956709956709958</c:v>
                </c:pt>
                <c:pt idx="14">
                  <c:v>1.4610733182161755</c:v>
                </c:pt>
                <c:pt idx="15">
                  <c:v>1.3296541574687273</c:v>
                </c:pt>
                <c:pt idx="16">
                  <c:v>1.262490678598061</c:v>
                </c:pt>
                <c:pt idx="17">
                  <c:v>0.22386144964720975</c:v>
                </c:pt>
                <c:pt idx="18">
                  <c:v>1.9759615384615385</c:v>
                </c:pt>
                <c:pt idx="19">
                  <c:v>6.4365125804564077E-2</c:v>
                </c:pt>
                <c:pt idx="20">
                  <c:v>5.7804878048780495</c:v>
                </c:pt>
                <c:pt idx="21">
                  <c:v>0</c:v>
                </c:pt>
                <c:pt idx="22">
                  <c:v>8.5581787521079269E-2</c:v>
                </c:pt>
                <c:pt idx="23">
                  <c:v>0.24152952565343658</c:v>
                </c:pt>
                <c:pt idx="24">
                  <c:v>0.16261151662611517</c:v>
                </c:pt>
                <c:pt idx="25">
                  <c:v>0.13427445830597504</c:v>
                </c:pt>
                <c:pt idx="26">
                  <c:v>0.12086659064994301</c:v>
                </c:pt>
                <c:pt idx="27">
                  <c:v>0.16344667697063373</c:v>
                </c:pt>
                <c:pt idx="28">
                  <c:v>0.234375</c:v>
                </c:pt>
                <c:pt idx="29">
                  <c:v>8.46286701208981E-2</c:v>
                </c:pt>
                <c:pt idx="30">
                  <c:v>4.7879042419151613E-2</c:v>
                </c:pt>
                <c:pt idx="31">
                  <c:v>5.5528730082085954E-2</c:v>
                </c:pt>
                <c:pt idx="32">
                  <c:v>9.1032608695652176E-2</c:v>
                </c:pt>
                <c:pt idx="33">
                  <c:v>8.4224598930481301E-2</c:v>
                </c:pt>
                <c:pt idx="34">
                  <c:v>4.1973908111174137E-2</c:v>
                </c:pt>
                <c:pt idx="35">
                  <c:v>3.2031249999999997E-2</c:v>
                </c:pt>
                <c:pt idx="36">
                  <c:v>2.8191072826938137E-2</c:v>
                </c:pt>
                <c:pt idx="37">
                  <c:v>1.2082444918265815E-2</c:v>
                </c:pt>
                <c:pt idx="38">
                  <c:v>1.077943615257048E-2</c:v>
                </c:pt>
                <c:pt idx="39">
                  <c:v>6.4257028112449802E-3</c:v>
                </c:pt>
                <c:pt idx="40">
                  <c:v>3.5385704175513095E-3</c:v>
                </c:pt>
                <c:pt idx="41">
                  <c:v>2.9828486204325133E-3</c:v>
                </c:pt>
                <c:pt idx="42">
                  <c:v>4.6296296296296302E-3</c:v>
                </c:pt>
                <c:pt idx="43">
                  <c:v>4.5714285714285709E-3</c:v>
                </c:pt>
                <c:pt idx="44">
                  <c:v>1.0683760683760683E-3</c:v>
                </c:pt>
                <c:pt idx="45">
                  <c:v>1.3054830287206266E-3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2.0242914979757085E-3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6.7114093959731542E-3</c:v>
                </c:pt>
                <c:pt idx="60">
                  <c:v>0</c:v>
                </c:pt>
                <c:pt idx="61">
                  <c:v>0</c:v>
                </c:pt>
                <c:pt idx="62">
                  <c:v>5.3475935828877002E-3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0.97891566265060237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B2-4BB5-8772-9A95EEB0C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75296"/>
        <c:axId val="101176832"/>
      </c:lineChart>
      <c:catAx>
        <c:axId val="101175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176832"/>
        <c:crosses val="autoZero"/>
        <c:auto val="1"/>
        <c:lblAlgn val="ctr"/>
        <c:lblOffset val="100"/>
        <c:noMultiLvlLbl val="0"/>
      </c:catAx>
      <c:valAx>
        <c:axId val="101176832"/>
        <c:scaling>
          <c:logBase val="10"/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17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Infection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UK'!$J$33:$J$94</c:f>
              <c:numCache>
                <c:formatCode>General</c:formatCode>
                <c:ptCount val="62"/>
                <c:pt idx="0">
                  <c:v>0.86666696029623469</c:v>
                </c:pt>
                <c:pt idx="1">
                  <c:v>0.14285721861442766</c:v>
                </c:pt>
                <c:pt idx="2">
                  <c:v>0.34375020254553035</c:v>
                </c:pt>
                <c:pt idx="3">
                  <c:v>0.79069826843806601</c:v>
                </c:pt>
                <c:pt idx="4">
                  <c:v>0.38961087744174244</c:v>
                </c:pt>
                <c:pt idx="5">
                  <c:v>0.44859889077489401</c:v>
                </c:pt>
                <c:pt idx="6">
                  <c:v>0.27922144965487339</c:v>
                </c:pt>
                <c:pt idx="7">
                  <c:v>0.36021614683880582</c:v>
                </c:pt>
                <c:pt idx="8">
                  <c:v>0.18972408312346084</c:v>
                </c:pt>
                <c:pt idx="9">
                  <c:v>0.20333429480253254</c:v>
                </c:pt>
                <c:pt idx="10">
                  <c:v>0.20728407956931943</c:v>
                </c:pt>
                <c:pt idx="11">
                  <c:v>0</c:v>
                </c:pt>
                <c:pt idx="12">
                  <c:v>0.79720815216344421</c:v>
                </c:pt>
                <c:pt idx="13">
                  <c:v>0.44416106526877835</c:v>
                </c:pt>
                <c:pt idx="14">
                  <c:v>0</c:v>
                </c:pt>
                <c:pt idx="15">
                  <c:v>0.37350024803945647</c:v>
                </c:pt>
                <c:pt idx="16">
                  <c:v>0.27915586490145217</c:v>
                </c:pt>
                <c:pt idx="17">
                  <c:v>0.37205251425548036</c:v>
                </c:pt>
                <c:pt idx="18">
                  <c:v>2.575733323434052E-2</c:v>
                </c:pt>
                <c:pt idx="19">
                  <c:v>0.52475720115145708</c:v>
                </c:pt>
                <c:pt idx="20">
                  <c:v>0.27794326771228334</c:v>
                </c:pt>
                <c:pt idx="21">
                  <c:v>0.14140955966867083</c:v>
                </c:pt>
                <c:pt idx="22">
                  <c:v>0.18133901332826494</c:v>
                </c:pt>
                <c:pt idx="23">
                  <c:v>0.23182907735962871</c:v>
                </c:pt>
                <c:pt idx="24">
                  <c:v>0.19534204706179467</c:v>
                </c:pt>
                <c:pt idx="25">
                  <c:v>0.24474699823975427</c:v>
                </c:pt>
                <c:pt idx="26">
                  <c:v>0.27104034598886673</c:v>
                </c:pt>
                <c:pt idx="27">
                  <c:v>0.19223564114085209</c:v>
                </c:pt>
                <c:pt idx="28">
                  <c:v>0.15701739565492123</c:v>
                </c:pt>
                <c:pt idx="29">
                  <c:v>0.14785830021669513</c:v>
                </c:pt>
                <c:pt idx="30">
                  <c:v>0.15077802457225167</c:v>
                </c:pt>
                <c:pt idx="31">
                  <c:v>0.19148306875339627</c:v>
                </c:pt>
                <c:pt idx="32">
                  <c:v>0.16178339481384549</c:v>
                </c:pt>
                <c:pt idx="33">
                  <c:v>0.14922279625271392</c:v>
                </c:pt>
                <c:pt idx="34">
                  <c:v>0.11131601140936931</c:v>
                </c:pt>
                <c:pt idx="35">
                  <c:v>0.16161780470311618</c:v>
                </c:pt>
                <c:pt idx="36">
                  <c:v>9.1007972366819442E-2</c:v>
                </c:pt>
                <c:pt idx="37">
                  <c:v>8.0745220360389183E-2</c:v>
                </c:pt>
                <c:pt idx="38">
                  <c:v>0.11536384080799525</c:v>
                </c:pt>
                <c:pt idx="39">
                  <c:v>8.3463992502916404E-2</c:v>
                </c:pt>
                <c:pt idx="40">
                  <c:v>0.15703418837724645</c:v>
                </c:pt>
                <c:pt idx="41">
                  <c:v>8.3613046685308043E-2</c:v>
                </c:pt>
                <c:pt idx="42">
                  <c:v>7.8960747436925632E-2</c:v>
                </c:pt>
                <c:pt idx="43">
                  <c:v>6.0675466834240493E-2</c:v>
                </c:pt>
                <c:pt idx="44">
                  <c:v>6.9569069796286798E-2</c:v>
                </c:pt>
                <c:pt idx="45">
                  <c:v>5.7761577160132395E-2</c:v>
                </c:pt>
                <c:pt idx="46">
                  <c:v>5.5333315628974096E-2</c:v>
                </c:pt>
                <c:pt idx="47">
                  <c:v>6.4344004876716057E-2</c:v>
                </c:pt>
                <c:pt idx="48">
                  <c:v>6.0273166542970186E-2</c:v>
                </c:pt>
                <c:pt idx="49">
                  <c:v>6.0898736354101167E-2</c:v>
                </c:pt>
                <c:pt idx="50">
                  <c:v>4.6116513793034587E-2</c:v>
                </c:pt>
                <c:pt idx="51">
                  <c:v>4.0768627637433295E-2</c:v>
                </c:pt>
                <c:pt idx="52">
                  <c:v>4.0979930213415609E-2</c:v>
                </c:pt>
                <c:pt idx="53">
                  <c:v>4.0841642148033333E-2</c:v>
                </c:pt>
                <c:pt idx="54">
                  <c:v>4.6409243029571362E-2</c:v>
                </c:pt>
                <c:pt idx="55">
                  <c:v>4.0799892823800726E-2</c:v>
                </c:pt>
                <c:pt idx="56">
                  <c:v>3.5856215635465011E-2</c:v>
                </c:pt>
                <c:pt idx="57">
                  <c:v>3.3534365530447877E-2</c:v>
                </c:pt>
                <c:pt idx="58">
                  <c:v>3.0170175241561049E-2</c:v>
                </c:pt>
                <c:pt idx="59">
                  <c:v>3.0076621259205079E-2</c:v>
                </c:pt>
                <c:pt idx="60">
                  <c:v>4.3462785004557615E-2</c:v>
                </c:pt>
                <c:pt idx="61">
                  <c:v>4.3027384357055977E-2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85-45BA-A28A-85EE28526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27168"/>
        <c:axId val="104395904"/>
      </c:lineChart>
      <c:catAx>
        <c:axId val="103927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395904"/>
        <c:crosses val="autoZero"/>
        <c:auto val="1"/>
        <c:lblAlgn val="ctr"/>
        <c:lblOffset val="100"/>
        <c:noMultiLvlLbl val="0"/>
      </c:catAx>
      <c:valAx>
        <c:axId val="10439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92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Death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UK'!$K$33:$K$94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9.3457943925233638E-3</c:v>
                </c:pt>
                <c:pt idx="6">
                  <c:v>6.4935064935064939E-3</c:v>
                </c:pt>
                <c:pt idx="7">
                  <c:v>0</c:v>
                </c:pt>
                <c:pt idx="8">
                  <c:v>3.952569169960474E-3</c:v>
                </c:pt>
                <c:pt idx="9">
                  <c:v>1.3333333333333334E-2</c:v>
                </c:pt>
                <c:pt idx="10">
                  <c:v>0</c:v>
                </c:pt>
                <c:pt idx="11">
                  <c:v>4.6403712296983757E-3</c:v>
                </c:pt>
                <c:pt idx="12">
                  <c:v>2.331002331002331E-3</c:v>
                </c:pt>
                <c:pt idx="13">
                  <c:v>2.3376623376623377E-2</c:v>
                </c:pt>
                <c:pt idx="14">
                  <c:v>1.3711151736745886E-2</c:v>
                </c:pt>
                <c:pt idx="15">
                  <c:v>2.0389249304911955E-2</c:v>
                </c:pt>
                <c:pt idx="16">
                  <c:v>1.0973936899862825E-2</c:v>
                </c:pt>
                <c:pt idx="17">
                  <c:v>1.8712162905888827E-2</c:v>
                </c:pt>
                <c:pt idx="18">
                  <c:v>1.7579721995094031E-2</c:v>
                </c:pt>
                <c:pt idx="19">
                  <c:v>1.4598540145985401E-2</c:v>
                </c:pt>
                <c:pt idx="20">
                  <c:v>1.5037593984962405E-2</c:v>
                </c:pt>
                <c:pt idx="21">
                  <c:v>7.4420582606846697E-3</c:v>
                </c:pt>
                <c:pt idx="22">
                  <c:v>1.3875867241702606E-2</c:v>
                </c:pt>
                <c:pt idx="23">
                  <c:v>2.4204028589993501E-2</c:v>
                </c:pt>
                <c:pt idx="24">
                  <c:v>2.5020177562550445E-2</c:v>
                </c:pt>
                <c:pt idx="25">
                  <c:v>2.1034482758620691E-2</c:v>
                </c:pt>
                <c:pt idx="26">
                  <c:v>2.6676686079278603E-2</c:v>
                </c:pt>
                <c:pt idx="27">
                  <c:v>2.2193704234921115E-2</c:v>
                </c:pt>
                <c:pt idx="28">
                  <c:v>1.3807342409187689E-2</c:v>
                </c:pt>
                <c:pt idx="29">
                  <c:v>2.1108477254769161E-2</c:v>
                </c:pt>
                <c:pt idx="30">
                  <c:v>1.9135400490908179E-2</c:v>
                </c:pt>
                <c:pt idx="31">
                  <c:v>2.9659141212926073E-2</c:v>
                </c:pt>
                <c:pt idx="32">
                  <c:v>2.4843773814967232E-2</c:v>
                </c:pt>
                <c:pt idx="33">
                  <c:v>2.3930821825982034E-2</c:v>
                </c:pt>
                <c:pt idx="34">
                  <c:v>2.2637912546169425E-2</c:v>
                </c:pt>
                <c:pt idx="35">
                  <c:v>1.7621145374449341E-2</c:v>
                </c:pt>
                <c:pt idx="36">
                  <c:v>1.358656652155193E-2</c:v>
                </c:pt>
                <c:pt idx="37">
                  <c:v>2.3046181172291298E-2</c:v>
                </c:pt>
                <c:pt idx="38">
                  <c:v>2.170627256696616E-2</c:v>
                </c:pt>
                <c:pt idx="39">
                  <c:v>2.1173670166817038E-2</c:v>
                </c:pt>
                <c:pt idx="40">
                  <c:v>2.0819026276791847E-2</c:v>
                </c:pt>
                <c:pt idx="41">
                  <c:v>1.3391004564752449E-2</c:v>
                </c:pt>
                <c:pt idx="42">
                  <c:v>1.0231475957522969E-2</c:v>
                </c:pt>
                <c:pt idx="43">
                  <c:v>1.038381018841591E-2</c:v>
                </c:pt>
                <c:pt idx="44">
                  <c:v>1.3810985289448619E-2</c:v>
                </c:pt>
                <c:pt idx="45">
                  <c:v>1.0551378446115289E-2</c:v>
                </c:pt>
                <c:pt idx="46">
                  <c:v>1.2314357176194637E-2</c:v>
                </c:pt>
                <c:pt idx="47">
                  <c:v>1.0728751907652411E-2</c:v>
                </c:pt>
                <c:pt idx="48">
                  <c:v>1.214424972498448E-2</c:v>
                </c:pt>
                <c:pt idx="49">
                  <c:v>5.1754777963688514E-3</c:v>
                </c:pt>
                <c:pt idx="50">
                  <c:v>5.5033226679793252E-3</c:v>
                </c:pt>
                <c:pt idx="51">
                  <c:v>1.1088824130492374E-2</c:v>
                </c:pt>
                <c:pt idx="52">
                  <c:v>7.6915301274570165E-3</c:v>
                </c:pt>
                <c:pt idx="53">
                  <c:v>6.4659581091297191E-3</c:v>
                </c:pt>
                <c:pt idx="54">
                  <c:v>8.6421133191734532E-3</c:v>
                </c:pt>
                <c:pt idx="55">
                  <c:v>6.9858790771678602E-3</c:v>
                </c:pt>
                <c:pt idx="56">
                  <c:v>3.3669493835276009E-3</c:v>
                </c:pt>
                <c:pt idx="57">
                  <c:v>2.6245292541833289E-3</c:v>
                </c:pt>
                <c:pt idx="58">
                  <c:v>6.8471481514959772E-3</c:v>
                </c:pt>
                <c:pt idx="59">
                  <c:v>5.8523442503478282E-3</c:v>
                </c:pt>
                <c:pt idx="60">
                  <c:v>4.8445990627066504E-3</c:v>
                </c:pt>
                <c:pt idx="61">
                  <c:v>5.1148239919159479E-3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F9-4F6A-9B4F-DCD073EEF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61824"/>
        <c:axId val="104463360"/>
      </c:lineChart>
      <c:catAx>
        <c:axId val="104461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463360"/>
        <c:crosses val="autoZero"/>
        <c:auto val="1"/>
        <c:lblAlgn val="ctr"/>
        <c:lblOffset val="100"/>
        <c:noMultiLvlLbl val="0"/>
      </c:catAx>
      <c:valAx>
        <c:axId val="10446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46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Recovery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UK'!$L$33:$L$94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6.4935064935064929E-2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1.8535681186283596E-3</c:v>
                </c:pt>
                <c:pt idx="16">
                  <c:v>2.194787379972565E-2</c:v>
                </c:pt>
                <c:pt idx="17">
                  <c:v>7.1546505228398463E-3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1.3125820363772736E-2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3.7770629269526872E-3</c:v>
                </c:pt>
                <c:pt idx="41">
                  <c:v>0</c:v>
                </c:pt>
                <c:pt idx="42">
                  <c:v>0</c:v>
                </c:pt>
                <c:pt idx="43">
                  <c:v>-4.8011165387299368E-3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5B-41F2-AAFC-CF0F8F97D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08800"/>
        <c:axId val="104518784"/>
      </c:lineChart>
      <c:catAx>
        <c:axId val="104508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518784"/>
        <c:crosses val="autoZero"/>
        <c:auto val="1"/>
        <c:lblAlgn val="ctr"/>
        <c:lblOffset val="100"/>
        <c:noMultiLvlLbl val="0"/>
      </c:catAx>
      <c:valAx>
        <c:axId val="10451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50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R_t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UK'!$M$33:$M$94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48.000081312913665</c:v>
                </c:pt>
                <c:pt idx="6">
                  <c:v>3.9091002951682277</c:v>
                </c:pt>
                <c:pt idx="7">
                  <c:v>0</c:v>
                </c:pt>
                <c:pt idx="8">
                  <c:v>48.000193030235593</c:v>
                </c:pt>
                <c:pt idx="9">
                  <c:v>15.25007211018994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19.000223347608852</c:v>
                </c:pt>
                <c:pt idx="14">
                  <c:v>0</c:v>
                </c:pt>
                <c:pt idx="15">
                  <c:v>16.791948651440563</c:v>
                </c:pt>
                <c:pt idx="16">
                  <c:v>8.4793593963816107</c:v>
                </c:pt>
                <c:pt idx="17">
                  <c:v>14.383391880898039</c:v>
                </c:pt>
                <c:pt idx="18">
                  <c:v>1.4651729556092306</c:v>
                </c:pt>
                <c:pt idx="19">
                  <c:v>35.945868278874812</c:v>
                </c:pt>
                <c:pt idx="20">
                  <c:v>18.483227302866844</c:v>
                </c:pt>
                <c:pt idx="21">
                  <c:v>19.001404546335969</c:v>
                </c:pt>
                <c:pt idx="22">
                  <c:v>6.7158399866641458</c:v>
                </c:pt>
                <c:pt idx="23">
                  <c:v>9.5781194646031835</c:v>
                </c:pt>
                <c:pt idx="24">
                  <c:v>7.8073805261149545</c:v>
                </c:pt>
                <c:pt idx="25">
                  <c:v>11.635513031070284</c:v>
                </c:pt>
                <c:pt idx="26">
                  <c:v>10.160195504920686</c:v>
                </c:pt>
                <c:pt idx="27">
                  <c:v>8.6617195176628154</c:v>
                </c:pt>
                <c:pt idx="28">
                  <c:v>11.372021566615066</c:v>
                </c:pt>
                <c:pt idx="29">
                  <c:v>7.0046881370037548</c:v>
                </c:pt>
                <c:pt idx="30">
                  <c:v>7.8795332579472781</c:v>
                </c:pt>
                <c:pt idx="31">
                  <c:v>6.4561231688645098</c:v>
                </c:pt>
                <c:pt idx="32">
                  <c:v>6.512029775298406</c:v>
                </c:pt>
                <c:pt idx="33">
                  <c:v>6.2355901246442196</c:v>
                </c:pt>
                <c:pt idx="34">
                  <c:v>4.9172383355728249</c:v>
                </c:pt>
                <c:pt idx="35">
                  <c:v>9.1718104169018417</c:v>
                </c:pt>
                <c:pt idx="36">
                  <c:v>6.6983790365620663</c:v>
                </c:pt>
                <c:pt idx="37">
                  <c:v>3.5036269027282549</c:v>
                </c:pt>
                <c:pt idx="38">
                  <c:v>5.3147697492549923</c:v>
                </c:pt>
                <c:pt idx="39">
                  <c:v>3.9418764836395508</c:v>
                </c:pt>
                <c:pt idx="40">
                  <c:v>6.3845185743325166</c:v>
                </c:pt>
                <c:pt idx="41">
                  <c:v>6.2439711883448039</c:v>
                </c:pt>
                <c:pt idx="42">
                  <c:v>7.7174346853512965</c:v>
                </c:pt>
                <c:pt idx="43">
                  <c:v>10.868492996683329</c:v>
                </c:pt>
                <c:pt idx="44">
                  <c:v>5.0372271303073868</c:v>
                </c:pt>
                <c:pt idx="45">
                  <c:v>5.4743157451051836</c:v>
                </c:pt>
                <c:pt idx="46">
                  <c:v>4.493398627087176</c:v>
                </c:pt>
                <c:pt idx="47">
                  <c:v>5.9973429743325433</c:v>
                </c:pt>
                <c:pt idx="48">
                  <c:v>4.9631033540894363</c:v>
                </c:pt>
                <c:pt idx="49">
                  <c:v>11.766785357832685</c:v>
                </c:pt>
                <c:pt idx="50">
                  <c:v>8.3797582979024838</c:v>
                </c:pt>
                <c:pt idx="51">
                  <c:v>3.676551017282935</c:v>
                </c:pt>
                <c:pt idx="52">
                  <c:v>5.3279294931351258</c:v>
                </c:pt>
                <c:pt idx="53">
                  <c:v>6.3164099517388284</c:v>
                </c:pt>
                <c:pt idx="54">
                  <c:v>5.3701266479123211</c:v>
                </c:pt>
                <c:pt idx="55">
                  <c:v>5.8403376830767275</c:v>
                </c:pt>
                <c:pt idx="56">
                  <c:v>10.649466787617087</c:v>
                </c:pt>
                <c:pt idx="57">
                  <c:v>12.777287765795059</c:v>
                </c:pt>
                <c:pt idx="58">
                  <c:v>4.4062395867642232</c:v>
                </c:pt>
                <c:pt idx="59">
                  <c:v>5.1392433480681703</c:v>
                </c:pt>
                <c:pt idx="60">
                  <c:v>8.9713894673205843</c:v>
                </c:pt>
                <c:pt idx="61">
                  <c:v>8.4122903202654413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1C-489A-BC36-13397EDC0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47840"/>
        <c:axId val="104549376"/>
      </c:lineChart>
      <c:catAx>
        <c:axId val="1045478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549376"/>
        <c:crosses val="autoZero"/>
        <c:auto val="1"/>
        <c:lblAlgn val="ctr"/>
        <c:lblOffset val="100"/>
        <c:noMultiLvlLbl val="0"/>
      </c:catAx>
      <c:valAx>
        <c:axId val="104549376"/>
        <c:scaling>
          <c:logBase val="10"/>
          <c:orientation val="minMax"/>
          <c:max val="1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54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Dynamics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UK'!$F$3</c:f>
              <c:strCache>
                <c:ptCount val="1"/>
                <c:pt idx="0">
                  <c:v>New 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UK'!$F$4:$F$99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13</c:v>
                </c:pt>
                <c:pt idx="30">
                  <c:v>4</c:v>
                </c:pt>
                <c:pt idx="31">
                  <c:v>11</c:v>
                </c:pt>
                <c:pt idx="32">
                  <c:v>34</c:v>
                </c:pt>
                <c:pt idx="33">
                  <c:v>30</c:v>
                </c:pt>
                <c:pt idx="34">
                  <c:v>48</c:v>
                </c:pt>
                <c:pt idx="35">
                  <c:v>43</c:v>
                </c:pt>
                <c:pt idx="36">
                  <c:v>67</c:v>
                </c:pt>
                <c:pt idx="37">
                  <c:v>48</c:v>
                </c:pt>
                <c:pt idx="38">
                  <c:v>61</c:v>
                </c:pt>
                <c:pt idx="39">
                  <c:v>74</c:v>
                </c:pt>
                <c:pt idx="40">
                  <c:v>0</c:v>
                </c:pt>
                <c:pt idx="41">
                  <c:v>342</c:v>
                </c:pt>
                <c:pt idx="42">
                  <c:v>342</c:v>
                </c:pt>
                <c:pt idx="43">
                  <c:v>0</c:v>
                </c:pt>
                <c:pt idx="44">
                  <c:v>403</c:v>
                </c:pt>
                <c:pt idx="45">
                  <c:v>407</c:v>
                </c:pt>
                <c:pt idx="46">
                  <c:v>676</c:v>
                </c:pt>
                <c:pt idx="47">
                  <c:v>63</c:v>
                </c:pt>
                <c:pt idx="48">
                  <c:v>1294</c:v>
                </c:pt>
                <c:pt idx="49">
                  <c:v>1035</c:v>
                </c:pt>
                <c:pt idx="50">
                  <c:v>665</c:v>
                </c:pt>
                <c:pt idx="51">
                  <c:v>967</c:v>
                </c:pt>
                <c:pt idx="52">
                  <c:v>1427</c:v>
                </c:pt>
                <c:pt idx="53">
                  <c:v>1452</c:v>
                </c:pt>
                <c:pt idx="54">
                  <c:v>2129</c:v>
                </c:pt>
                <c:pt idx="55">
                  <c:v>2885</c:v>
                </c:pt>
                <c:pt idx="56">
                  <c:v>2546</c:v>
                </c:pt>
                <c:pt idx="57">
                  <c:v>2433</c:v>
                </c:pt>
                <c:pt idx="58">
                  <c:v>2619</c:v>
                </c:pt>
                <c:pt idx="59">
                  <c:v>3009</c:v>
                </c:pt>
                <c:pt idx="60">
                  <c:v>4324</c:v>
                </c:pt>
                <c:pt idx="61">
                  <c:v>4244</c:v>
                </c:pt>
                <c:pt idx="62">
                  <c:v>4450</c:v>
                </c:pt>
                <c:pt idx="63">
                  <c:v>3735</c:v>
                </c:pt>
                <c:pt idx="64">
                  <c:v>5903</c:v>
                </c:pt>
                <c:pt idx="65">
                  <c:v>3802</c:v>
                </c:pt>
                <c:pt idx="66">
                  <c:v>3634</c:v>
                </c:pt>
                <c:pt idx="67">
                  <c:v>5491</c:v>
                </c:pt>
                <c:pt idx="68">
                  <c:v>4344</c:v>
                </c:pt>
                <c:pt idx="69">
                  <c:v>8681</c:v>
                </c:pt>
                <c:pt idx="70">
                  <c:v>5233</c:v>
                </c:pt>
                <c:pt idx="71">
                  <c:v>5288</c:v>
                </c:pt>
                <c:pt idx="72">
                  <c:v>4342</c:v>
                </c:pt>
                <c:pt idx="73">
                  <c:v>5252</c:v>
                </c:pt>
                <c:pt idx="74">
                  <c:v>4603</c:v>
                </c:pt>
                <c:pt idx="75">
                  <c:v>4617</c:v>
                </c:pt>
                <c:pt idx="76">
                  <c:v>5599</c:v>
                </c:pt>
                <c:pt idx="77">
                  <c:v>5525</c:v>
                </c:pt>
                <c:pt idx="78">
                  <c:v>5850</c:v>
                </c:pt>
                <c:pt idx="79">
                  <c:v>4676</c:v>
                </c:pt>
                <c:pt idx="80">
                  <c:v>4301</c:v>
                </c:pt>
                <c:pt idx="81">
                  <c:v>4451</c:v>
                </c:pt>
                <c:pt idx="82">
                  <c:v>4583</c:v>
                </c:pt>
                <c:pt idx="83">
                  <c:v>5386</c:v>
                </c:pt>
                <c:pt idx="84">
                  <c:v>4913</c:v>
                </c:pt>
                <c:pt idx="85">
                  <c:v>4463</c:v>
                </c:pt>
                <c:pt idx="86">
                  <c:v>4309</c:v>
                </c:pt>
                <c:pt idx="87">
                  <c:v>3996</c:v>
                </c:pt>
                <c:pt idx="88">
                  <c:v>4076</c:v>
                </c:pt>
                <c:pt idx="89">
                  <c:v>6032</c:v>
                </c:pt>
                <c:pt idx="90">
                  <c:v>6201</c:v>
                </c:pt>
                <c:pt idx="91">
                  <c:v>4806</c:v>
                </c:pt>
                <c:pt idx="92">
                  <c:v>4339</c:v>
                </c:pt>
                <c:pt idx="93">
                  <c:v>3985</c:v>
                </c:pt>
                <c:pt idx="94">
                  <c:v>4406</c:v>
                </c:pt>
                <c:pt idx="95">
                  <c:v>6111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3E-470C-8C65-7E2B5FC66545}"/>
            </c:ext>
          </c:extLst>
        </c:ser>
        <c:ser>
          <c:idx val="2"/>
          <c:order val="2"/>
          <c:tx>
            <c:strRef>
              <c:f>'Data UK'!$H$3</c:f>
              <c:strCache>
                <c:ptCount val="1"/>
                <c:pt idx="0">
                  <c:v>New 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UK'!$H$4:$H$99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32</c:v>
                </c:pt>
                <c:pt idx="46">
                  <c:v>13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209</c:v>
                </c:pt>
                <c:pt idx="70">
                  <c:v>0</c:v>
                </c:pt>
                <c:pt idx="71">
                  <c:v>0</c:v>
                </c:pt>
                <c:pt idx="72">
                  <c:v>-344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E3E-470C-8C65-7E2B5FC66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4032"/>
        <c:axId val="104605568"/>
      </c:lineChart>
      <c:lineChart>
        <c:grouping val="standard"/>
        <c:varyColors val="0"/>
        <c:ser>
          <c:idx val="1"/>
          <c:order val="1"/>
          <c:tx>
            <c:strRef>
              <c:f>'Data UK'!$G$3</c:f>
              <c:strCache>
                <c:ptCount val="1"/>
                <c:pt idx="0">
                  <c:v>New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UK'!$G$4:$G$99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18</c:v>
                </c:pt>
                <c:pt idx="43">
                  <c:v>15</c:v>
                </c:pt>
                <c:pt idx="44">
                  <c:v>22</c:v>
                </c:pt>
                <c:pt idx="45">
                  <c:v>16</c:v>
                </c:pt>
                <c:pt idx="46">
                  <c:v>34</c:v>
                </c:pt>
                <c:pt idx="47">
                  <c:v>43</c:v>
                </c:pt>
                <c:pt idx="48">
                  <c:v>36</c:v>
                </c:pt>
                <c:pt idx="49">
                  <c:v>56</c:v>
                </c:pt>
                <c:pt idx="50">
                  <c:v>35</c:v>
                </c:pt>
                <c:pt idx="51">
                  <c:v>74</c:v>
                </c:pt>
                <c:pt idx="52">
                  <c:v>149</c:v>
                </c:pt>
                <c:pt idx="53">
                  <c:v>186</c:v>
                </c:pt>
                <c:pt idx="54">
                  <c:v>183</c:v>
                </c:pt>
                <c:pt idx="55">
                  <c:v>284</c:v>
                </c:pt>
                <c:pt idx="56">
                  <c:v>294</c:v>
                </c:pt>
                <c:pt idx="57">
                  <c:v>214</c:v>
                </c:pt>
                <c:pt idx="58">
                  <c:v>374</c:v>
                </c:pt>
                <c:pt idx="59">
                  <c:v>382</c:v>
                </c:pt>
                <c:pt idx="60">
                  <c:v>670</c:v>
                </c:pt>
                <c:pt idx="61">
                  <c:v>652</c:v>
                </c:pt>
                <c:pt idx="62">
                  <c:v>714</c:v>
                </c:pt>
                <c:pt idx="63">
                  <c:v>760</c:v>
                </c:pt>
                <c:pt idx="64">
                  <c:v>644</c:v>
                </c:pt>
                <c:pt idx="65">
                  <c:v>568</c:v>
                </c:pt>
                <c:pt idx="66">
                  <c:v>1038</c:v>
                </c:pt>
                <c:pt idx="67">
                  <c:v>1034</c:v>
                </c:pt>
                <c:pt idx="68">
                  <c:v>1103</c:v>
                </c:pt>
                <c:pt idx="69">
                  <c:v>1152</c:v>
                </c:pt>
                <c:pt idx="70">
                  <c:v>839</c:v>
                </c:pt>
                <c:pt idx="71">
                  <c:v>686</c:v>
                </c:pt>
                <c:pt idx="72">
                  <c:v>744</c:v>
                </c:pt>
                <c:pt idx="73">
                  <c:v>1044</c:v>
                </c:pt>
                <c:pt idx="74">
                  <c:v>842</c:v>
                </c:pt>
                <c:pt idx="75">
                  <c:v>1029</c:v>
                </c:pt>
                <c:pt idx="76">
                  <c:v>935</c:v>
                </c:pt>
                <c:pt idx="77">
                  <c:v>1115</c:v>
                </c:pt>
                <c:pt idx="78">
                  <c:v>498</c:v>
                </c:pt>
                <c:pt idx="79">
                  <c:v>559</c:v>
                </c:pt>
                <c:pt idx="80">
                  <c:v>1172</c:v>
                </c:pt>
                <c:pt idx="81">
                  <c:v>837</c:v>
                </c:pt>
                <c:pt idx="82">
                  <c:v>727</c:v>
                </c:pt>
                <c:pt idx="83">
                  <c:v>1005</c:v>
                </c:pt>
                <c:pt idx="84">
                  <c:v>843</c:v>
                </c:pt>
                <c:pt idx="85">
                  <c:v>420</c:v>
                </c:pt>
                <c:pt idx="86">
                  <c:v>338</c:v>
                </c:pt>
                <c:pt idx="87">
                  <c:v>909</c:v>
                </c:pt>
                <c:pt idx="88">
                  <c:v>795</c:v>
                </c:pt>
                <c:pt idx="89">
                  <c:v>674</c:v>
                </c:pt>
                <c:pt idx="90">
                  <c:v>739</c:v>
                </c:pt>
                <c:pt idx="91">
                  <c:v>621</c:v>
                </c:pt>
                <c:pt idx="92">
                  <c:v>315</c:v>
                </c:pt>
                <c:pt idx="93">
                  <c:v>288</c:v>
                </c:pt>
                <c:pt idx="94">
                  <c:v>693</c:v>
                </c:pt>
                <c:pt idx="95">
                  <c:v>649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3E-470C-8C65-7E2B5FC66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12992"/>
        <c:axId val="104607104"/>
      </c:lineChart>
      <c:catAx>
        <c:axId val="104604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605568"/>
        <c:crosses val="autoZero"/>
        <c:auto val="1"/>
        <c:lblAlgn val="ctr"/>
        <c:lblOffset val="100"/>
        <c:noMultiLvlLbl val="0"/>
      </c:catAx>
      <c:valAx>
        <c:axId val="104605568"/>
        <c:scaling>
          <c:orientation val="minMax"/>
          <c:max val="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604032"/>
        <c:crosses val="autoZero"/>
        <c:crossBetween val="between"/>
      </c:valAx>
      <c:valAx>
        <c:axId val="104607104"/>
        <c:scaling>
          <c:orientation val="minMax"/>
          <c:max val="14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612992"/>
        <c:crosses val="max"/>
        <c:crossBetween val="between"/>
      </c:valAx>
      <c:catAx>
        <c:axId val="104612992"/>
        <c:scaling>
          <c:orientation val="minMax"/>
        </c:scaling>
        <c:delete val="1"/>
        <c:axPos val="b"/>
        <c:majorTickMark val="out"/>
        <c:minorTickMark val="none"/>
        <c:tickLblPos val="nextTo"/>
        <c:crossAx val="104607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Development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UK'!$B$3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UK'!$B$4:$B$99</c:f>
              <c:numCache>
                <c:formatCode>General</c:formatCode>
                <c:ptCount val="9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15</c:v>
                </c:pt>
                <c:pt idx="27">
                  <c:v>20</c:v>
                </c:pt>
                <c:pt idx="28">
                  <c:v>23</c:v>
                </c:pt>
                <c:pt idx="29">
                  <c:v>36</c:v>
                </c:pt>
                <c:pt idx="30">
                  <c:v>40</c:v>
                </c:pt>
                <c:pt idx="31">
                  <c:v>51</c:v>
                </c:pt>
                <c:pt idx="32">
                  <c:v>85</c:v>
                </c:pt>
                <c:pt idx="33">
                  <c:v>115</c:v>
                </c:pt>
                <c:pt idx="34">
                  <c:v>163</c:v>
                </c:pt>
                <c:pt idx="35">
                  <c:v>206</c:v>
                </c:pt>
                <c:pt idx="36">
                  <c:v>273</c:v>
                </c:pt>
                <c:pt idx="37">
                  <c:v>321</c:v>
                </c:pt>
                <c:pt idx="38">
                  <c:v>382</c:v>
                </c:pt>
                <c:pt idx="39">
                  <c:v>456</c:v>
                </c:pt>
                <c:pt idx="40">
                  <c:v>456</c:v>
                </c:pt>
                <c:pt idx="41">
                  <c:v>798</c:v>
                </c:pt>
                <c:pt idx="42">
                  <c:v>1140</c:v>
                </c:pt>
                <c:pt idx="43">
                  <c:v>1140</c:v>
                </c:pt>
                <c:pt idx="44">
                  <c:v>1543</c:v>
                </c:pt>
                <c:pt idx="45">
                  <c:v>1950</c:v>
                </c:pt>
                <c:pt idx="46">
                  <c:v>2626</c:v>
                </c:pt>
                <c:pt idx="47">
                  <c:v>2689</c:v>
                </c:pt>
                <c:pt idx="48">
                  <c:v>3983</c:v>
                </c:pt>
                <c:pt idx="49">
                  <c:v>5018</c:v>
                </c:pt>
                <c:pt idx="50">
                  <c:v>5683</c:v>
                </c:pt>
                <c:pt idx="51">
                  <c:v>6650</c:v>
                </c:pt>
                <c:pt idx="52">
                  <c:v>8077</c:v>
                </c:pt>
                <c:pt idx="53">
                  <c:v>9529</c:v>
                </c:pt>
                <c:pt idx="54">
                  <c:v>11658</c:v>
                </c:pt>
                <c:pt idx="55">
                  <c:v>14543</c:v>
                </c:pt>
                <c:pt idx="56">
                  <c:v>17089</c:v>
                </c:pt>
                <c:pt idx="57">
                  <c:v>19522</c:v>
                </c:pt>
                <c:pt idx="58">
                  <c:v>22141</c:v>
                </c:pt>
                <c:pt idx="59">
                  <c:v>25150</c:v>
                </c:pt>
                <c:pt idx="60">
                  <c:v>29474</c:v>
                </c:pt>
                <c:pt idx="61">
                  <c:v>33718</c:v>
                </c:pt>
                <c:pt idx="62">
                  <c:v>38168</c:v>
                </c:pt>
                <c:pt idx="63">
                  <c:v>41903</c:v>
                </c:pt>
                <c:pt idx="64">
                  <c:v>47806</c:v>
                </c:pt>
                <c:pt idx="65">
                  <c:v>51608</c:v>
                </c:pt>
                <c:pt idx="66">
                  <c:v>55242</c:v>
                </c:pt>
                <c:pt idx="67">
                  <c:v>60733</c:v>
                </c:pt>
                <c:pt idx="68">
                  <c:v>65077</c:v>
                </c:pt>
                <c:pt idx="69">
                  <c:v>73758</c:v>
                </c:pt>
                <c:pt idx="70">
                  <c:v>78991</c:v>
                </c:pt>
                <c:pt idx="71">
                  <c:v>84279</c:v>
                </c:pt>
                <c:pt idx="72">
                  <c:v>88621</c:v>
                </c:pt>
                <c:pt idx="73">
                  <c:v>93873</c:v>
                </c:pt>
                <c:pt idx="74">
                  <c:v>98476</c:v>
                </c:pt>
                <c:pt idx="75">
                  <c:v>103093</c:v>
                </c:pt>
                <c:pt idx="76">
                  <c:v>108692</c:v>
                </c:pt>
                <c:pt idx="77">
                  <c:v>114217</c:v>
                </c:pt>
                <c:pt idx="78">
                  <c:v>120067</c:v>
                </c:pt>
                <c:pt idx="79">
                  <c:v>124743</c:v>
                </c:pt>
                <c:pt idx="80">
                  <c:v>129044</c:v>
                </c:pt>
                <c:pt idx="81">
                  <c:v>133495</c:v>
                </c:pt>
                <c:pt idx="82">
                  <c:v>138078</c:v>
                </c:pt>
                <c:pt idx="83">
                  <c:v>143464</c:v>
                </c:pt>
                <c:pt idx="84">
                  <c:v>148377</c:v>
                </c:pt>
                <c:pt idx="85">
                  <c:v>152840</c:v>
                </c:pt>
                <c:pt idx="86">
                  <c:v>157149</c:v>
                </c:pt>
                <c:pt idx="87">
                  <c:v>161145</c:v>
                </c:pt>
                <c:pt idx="88">
                  <c:v>165221</c:v>
                </c:pt>
                <c:pt idx="89">
                  <c:v>171253</c:v>
                </c:pt>
                <c:pt idx="90">
                  <c:v>177454</c:v>
                </c:pt>
                <c:pt idx="91">
                  <c:v>182260</c:v>
                </c:pt>
                <c:pt idx="92">
                  <c:v>186599</c:v>
                </c:pt>
                <c:pt idx="93">
                  <c:v>190584</c:v>
                </c:pt>
                <c:pt idx="94">
                  <c:v>194990</c:v>
                </c:pt>
                <c:pt idx="95">
                  <c:v>201101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D8-447E-97D6-3641AD301232}"/>
            </c:ext>
          </c:extLst>
        </c:ser>
        <c:ser>
          <c:idx val="2"/>
          <c:order val="2"/>
          <c:tx>
            <c:strRef>
              <c:f>'Data UK'!$D$3</c:f>
              <c:strCache>
                <c:ptCount val="1"/>
                <c:pt idx="0">
                  <c:v>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UK'!$D$4:$D$99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20</c:v>
                </c:pt>
                <c:pt idx="45">
                  <c:v>52</c:v>
                </c:pt>
                <c:pt idx="46">
                  <c:v>65</c:v>
                </c:pt>
                <c:pt idx="47">
                  <c:v>65</c:v>
                </c:pt>
                <c:pt idx="48">
                  <c:v>65</c:v>
                </c:pt>
                <c:pt idx="49">
                  <c:v>65</c:v>
                </c:pt>
                <c:pt idx="50">
                  <c:v>65</c:v>
                </c:pt>
                <c:pt idx="51">
                  <c:v>135</c:v>
                </c:pt>
                <c:pt idx="52">
                  <c:v>135</c:v>
                </c:pt>
                <c:pt idx="53">
                  <c:v>135</c:v>
                </c:pt>
                <c:pt idx="54">
                  <c:v>135</c:v>
                </c:pt>
                <c:pt idx="55">
                  <c:v>135</c:v>
                </c:pt>
                <c:pt idx="56">
                  <c:v>135</c:v>
                </c:pt>
                <c:pt idx="57">
                  <c:v>135</c:v>
                </c:pt>
                <c:pt idx="58">
                  <c:v>135</c:v>
                </c:pt>
                <c:pt idx="59">
                  <c:v>135</c:v>
                </c:pt>
                <c:pt idx="60">
                  <c:v>135</c:v>
                </c:pt>
                <c:pt idx="61">
                  <c:v>135</c:v>
                </c:pt>
                <c:pt idx="62">
                  <c:v>135</c:v>
                </c:pt>
                <c:pt idx="63">
                  <c:v>135</c:v>
                </c:pt>
                <c:pt idx="64">
                  <c:v>135</c:v>
                </c:pt>
                <c:pt idx="65">
                  <c:v>135</c:v>
                </c:pt>
                <c:pt idx="66">
                  <c:v>135</c:v>
                </c:pt>
                <c:pt idx="67">
                  <c:v>135</c:v>
                </c:pt>
                <c:pt idx="68">
                  <c:v>135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D8-447E-97D6-3641AD301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59584"/>
        <c:axId val="104665472"/>
      </c:lineChart>
      <c:lineChart>
        <c:grouping val="standard"/>
        <c:varyColors val="0"/>
        <c:ser>
          <c:idx val="1"/>
          <c:order val="1"/>
          <c:tx>
            <c:strRef>
              <c:f>'Data UK'!$C$3</c:f>
              <c:strCache>
                <c:ptCount val="1"/>
                <c:pt idx="0">
                  <c:v>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UK'!$C$4:$C$99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7</c:v>
                </c:pt>
                <c:pt idx="39">
                  <c:v>7</c:v>
                </c:pt>
                <c:pt idx="40">
                  <c:v>9</c:v>
                </c:pt>
                <c:pt idx="41">
                  <c:v>10</c:v>
                </c:pt>
                <c:pt idx="42">
                  <c:v>28</c:v>
                </c:pt>
                <c:pt idx="43">
                  <c:v>43</c:v>
                </c:pt>
                <c:pt idx="44">
                  <c:v>65</c:v>
                </c:pt>
                <c:pt idx="45">
                  <c:v>81</c:v>
                </c:pt>
                <c:pt idx="46">
                  <c:v>115</c:v>
                </c:pt>
                <c:pt idx="47">
                  <c:v>158</c:v>
                </c:pt>
                <c:pt idx="48">
                  <c:v>194</c:v>
                </c:pt>
                <c:pt idx="49">
                  <c:v>250</c:v>
                </c:pt>
                <c:pt idx="50">
                  <c:v>285</c:v>
                </c:pt>
                <c:pt idx="51">
                  <c:v>359</c:v>
                </c:pt>
                <c:pt idx="52">
                  <c:v>508</c:v>
                </c:pt>
                <c:pt idx="53">
                  <c:v>694</c:v>
                </c:pt>
                <c:pt idx="54">
                  <c:v>877</c:v>
                </c:pt>
                <c:pt idx="55">
                  <c:v>1161</c:v>
                </c:pt>
                <c:pt idx="56">
                  <c:v>1455</c:v>
                </c:pt>
                <c:pt idx="57">
                  <c:v>1669</c:v>
                </c:pt>
                <c:pt idx="58">
                  <c:v>2043</c:v>
                </c:pt>
                <c:pt idx="59">
                  <c:v>2425</c:v>
                </c:pt>
                <c:pt idx="60">
                  <c:v>3095</c:v>
                </c:pt>
                <c:pt idx="61">
                  <c:v>3747</c:v>
                </c:pt>
                <c:pt idx="62">
                  <c:v>4461</c:v>
                </c:pt>
                <c:pt idx="63">
                  <c:v>5221</c:v>
                </c:pt>
                <c:pt idx="64">
                  <c:v>5865</c:v>
                </c:pt>
                <c:pt idx="65">
                  <c:v>6433</c:v>
                </c:pt>
                <c:pt idx="66">
                  <c:v>7471</c:v>
                </c:pt>
                <c:pt idx="67">
                  <c:v>8505</c:v>
                </c:pt>
                <c:pt idx="68">
                  <c:v>9608</c:v>
                </c:pt>
                <c:pt idx="69">
                  <c:v>10760</c:v>
                </c:pt>
                <c:pt idx="70">
                  <c:v>11599</c:v>
                </c:pt>
                <c:pt idx="71">
                  <c:v>12285</c:v>
                </c:pt>
                <c:pt idx="72">
                  <c:v>13029</c:v>
                </c:pt>
                <c:pt idx="73">
                  <c:v>14073</c:v>
                </c:pt>
                <c:pt idx="74">
                  <c:v>14915</c:v>
                </c:pt>
                <c:pt idx="75">
                  <c:v>15944</c:v>
                </c:pt>
                <c:pt idx="76">
                  <c:v>16879</c:v>
                </c:pt>
                <c:pt idx="77">
                  <c:v>17994</c:v>
                </c:pt>
                <c:pt idx="78">
                  <c:v>18492</c:v>
                </c:pt>
                <c:pt idx="79">
                  <c:v>19051</c:v>
                </c:pt>
                <c:pt idx="80">
                  <c:v>20223</c:v>
                </c:pt>
                <c:pt idx="81">
                  <c:v>21060</c:v>
                </c:pt>
                <c:pt idx="82">
                  <c:v>21787</c:v>
                </c:pt>
                <c:pt idx="83">
                  <c:v>22792</c:v>
                </c:pt>
                <c:pt idx="84">
                  <c:v>23635</c:v>
                </c:pt>
                <c:pt idx="85">
                  <c:v>24055</c:v>
                </c:pt>
                <c:pt idx="86">
                  <c:v>24393</c:v>
                </c:pt>
                <c:pt idx="87">
                  <c:v>25302</c:v>
                </c:pt>
                <c:pt idx="88">
                  <c:v>26097</c:v>
                </c:pt>
                <c:pt idx="89">
                  <c:v>26771</c:v>
                </c:pt>
                <c:pt idx="90">
                  <c:v>27510</c:v>
                </c:pt>
                <c:pt idx="91">
                  <c:v>28131</c:v>
                </c:pt>
                <c:pt idx="92">
                  <c:v>28446</c:v>
                </c:pt>
                <c:pt idx="93">
                  <c:v>28734</c:v>
                </c:pt>
                <c:pt idx="94">
                  <c:v>29427</c:v>
                </c:pt>
                <c:pt idx="95">
                  <c:v>30076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D8-447E-97D6-3641AD301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68544"/>
        <c:axId val="104667008"/>
      </c:lineChart>
      <c:catAx>
        <c:axId val="1046595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665472"/>
        <c:crosses val="autoZero"/>
        <c:auto val="1"/>
        <c:lblAlgn val="ctr"/>
        <c:lblOffset val="100"/>
        <c:noMultiLvlLbl val="0"/>
      </c:catAx>
      <c:valAx>
        <c:axId val="10466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659584"/>
        <c:crosses val="autoZero"/>
        <c:crossBetween val="between"/>
      </c:valAx>
      <c:valAx>
        <c:axId val="1046670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668544"/>
        <c:crosses val="max"/>
        <c:crossBetween val="between"/>
      </c:valAx>
      <c:catAx>
        <c:axId val="104668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04667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Infection Rate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SWE'!$J$33:$J$94</c:f>
              <c:numCache>
                <c:formatCode>General</c:formatCode>
                <c:ptCount val="62"/>
                <c:pt idx="0">
                  <c:v>0.16666686470111536</c:v>
                </c:pt>
                <c:pt idx="1">
                  <c:v>7.142867044581537E-2</c:v>
                </c:pt>
                <c:pt idx="2">
                  <c:v>0.40000059410352257</c:v>
                </c:pt>
                <c:pt idx="3">
                  <c:v>0.66666805290904285</c:v>
                </c:pt>
                <c:pt idx="4">
                  <c:v>1.6857201277438267</c:v>
                </c:pt>
                <c:pt idx="5">
                  <c:v>7.4468778232581148E-2</c:v>
                </c:pt>
                <c:pt idx="6">
                  <c:v>0.59406534702641067</c:v>
                </c:pt>
                <c:pt idx="7">
                  <c:v>0.26087372400217063</c:v>
                </c:pt>
                <c:pt idx="8">
                  <c:v>0.2216793327066566</c:v>
                </c:pt>
                <c:pt idx="9">
                  <c:v>0.43320901855249666</c:v>
                </c:pt>
                <c:pt idx="10">
                  <c:v>0.40961891831846015</c:v>
                </c:pt>
                <c:pt idx="11">
                  <c:v>0.19880502327199154</c:v>
                </c:pt>
                <c:pt idx="12">
                  <c:v>0.36015536461383946</c:v>
                </c:pt>
                <c:pt idx="13">
                  <c:v>0.18104907530048334</c:v>
                </c:pt>
                <c:pt idx="14">
                  <c:v>6.3680381037778594E-2</c:v>
                </c:pt>
                <c:pt idx="15">
                  <c:v>7.957583267553299E-2</c:v>
                </c:pt>
                <c:pt idx="16">
                  <c:v>7.9388232498570882E-2</c:v>
                </c:pt>
                <c:pt idx="17">
                  <c:v>7.5304981503883733E-2</c:v>
                </c:pt>
                <c:pt idx="18">
                  <c:v>0.1261989474977801</c:v>
                </c:pt>
                <c:pt idx="19">
                  <c:v>0.14166324446481185</c:v>
                </c:pt>
                <c:pt idx="20">
                  <c:v>7.7174939083450009E-2</c:v>
                </c:pt>
                <c:pt idx="21">
                  <c:v>9.7295502260105554E-2</c:v>
                </c:pt>
                <c:pt idx="22">
                  <c:v>6.0729668658287342E-2</c:v>
                </c:pt>
                <c:pt idx="23">
                  <c:v>0.11972500309836306</c:v>
                </c:pt>
                <c:pt idx="24">
                  <c:v>0.10745494048557452</c:v>
                </c:pt>
                <c:pt idx="25">
                  <c:v>0.1283000639104297</c:v>
                </c:pt>
                <c:pt idx="26">
                  <c:v>8.3387118631060853E-2</c:v>
                </c:pt>
                <c:pt idx="27">
                  <c:v>0.12826150029859335</c:v>
                </c:pt>
                <c:pt idx="28">
                  <c:v>7.6093319726578443E-2</c:v>
                </c:pt>
                <c:pt idx="29">
                  <c:v>9.1807557694922048E-2</c:v>
                </c:pt>
                <c:pt idx="30">
                  <c:v>0.10531877729374499</c:v>
                </c:pt>
                <c:pt idx="31">
                  <c:v>0.12083626772926867</c:v>
                </c:pt>
                <c:pt idx="32">
                  <c:v>0.13491950884746229</c:v>
                </c:pt>
                <c:pt idx="33">
                  <c:v>0.10923222192488621</c:v>
                </c:pt>
                <c:pt idx="34">
                  <c:v>5.6068520492964957E-2</c:v>
                </c:pt>
                <c:pt idx="35">
                  <c:v>6.6026777651136237E-2</c:v>
                </c:pt>
                <c:pt idx="36">
                  <c:v>6.0452194077209274E-2</c:v>
                </c:pt>
                <c:pt idx="37">
                  <c:v>7.4700755828169166E-2</c:v>
                </c:pt>
                <c:pt idx="38">
                  <c:v>0.1053434020305052</c:v>
                </c:pt>
                <c:pt idx="39">
                  <c:v>9.6001378958932612E-2</c:v>
                </c:pt>
                <c:pt idx="40">
                  <c:v>6.6866367288401979E-2</c:v>
                </c:pt>
                <c:pt idx="41">
                  <c:v>5.5305586194158471E-2</c:v>
                </c:pt>
                <c:pt idx="42">
                  <c:v>3.7412364794261424E-2</c:v>
                </c:pt>
                <c:pt idx="43">
                  <c:v>5.0579503403421613E-2</c:v>
                </c:pt>
                <c:pt idx="44">
                  <c:v>5.1569170004472163E-2</c:v>
                </c:pt>
                <c:pt idx="45">
                  <c:v>4.8105557431284848E-2</c:v>
                </c:pt>
                <c:pt idx="46">
                  <c:v>5.9337213079998168E-2</c:v>
                </c:pt>
                <c:pt idx="47">
                  <c:v>6.3511346110219177E-2</c:v>
                </c:pt>
                <c:pt idx="48">
                  <c:v>5.3860647685111451E-2</c:v>
                </c:pt>
                <c:pt idx="49">
                  <c:v>4.7935684545384549E-2</c:v>
                </c:pt>
                <c:pt idx="50">
                  <c:v>3.192835672785807E-2</c:v>
                </c:pt>
                <c:pt idx="51">
                  <c:v>4.3156369043589972E-2</c:v>
                </c:pt>
                <c:pt idx="52">
                  <c:v>5.2512974683504396E-2</c:v>
                </c:pt>
                <c:pt idx="53">
                  <c:v>5.5647849070766149E-2</c:v>
                </c:pt>
                <c:pt idx="54">
                  <c:v>5.7342736345806132E-2</c:v>
                </c:pt>
                <c:pt idx="55">
                  <c:v>4.2405475592829943E-2</c:v>
                </c:pt>
                <c:pt idx="56">
                  <c:v>3.0963606519735811E-2</c:v>
                </c:pt>
                <c:pt idx="57">
                  <c:v>1.8556365534983514E-2</c:v>
                </c:pt>
                <c:pt idx="58">
                  <c:v>4.4500854718130145E-2</c:v>
                </c:pt>
                <c:pt idx="59">
                  <c:v>4.1960865397861785E-2</c:v>
                </c:pt>
                <c:pt idx="60">
                  <c:v>4.7020569805503135E-2</c:v>
                </c:pt>
                <c:pt idx="61">
                  <c:v>2.4506927339461086E-2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B9-465C-A56D-BBC837079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37888"/>
        <c:axId val="104839424"/>
      </c:lineChart>
      <c:catAx>
        <c:axId val="1048378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839424"/>
        <c:crosses val="autoZero"/>
        <c:auto val="1"/>
        <c:lblAlgn val="ctr"/>
        <c:lblOffset val="100"/>
        <c:noMultiLvlLbl val="0"/>
      </c:catAx>
      <c:valAx>
        <c:axId val="1048394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83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Death Rate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SWE'!$K$33:$K$94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2.8248587570621469E-3</c:v>
                </c:pt>
                <c:pt idx="11">
                  <c:v>0</c:v>
                </c:pt>
                <c:pt idx="12">
                  <c:v>0</c:v>
                </c:pt>
                <c:pt idx="13">
                  <c:v>1.2315270935960591E-3</c:v>
                </c:pt>
                <c:pt idx="14">
                  <c:v>1.0438413361169101E-3</c:v>
                </c:pt>
                <c:pt idx="15">
                  <c:v>2.9469548133595285E-3</c:v>
                </c:pt>
                <c:pt idx="16">
                  <c:v>9.1240875912408756E-4</c:v>
                </c:pt>
                <c:pt idx="17">
                  <c:v>2.5380710659898475E-3</c:v>
                </c:pt>
                <c:pt idx="18">
                  <c:v>7.8864353312302837E-4</c:v>
                </c:pt>
                <c:pt idx="19">
                  <c:v>3.5410764872521247E-3</c:v>
                </c:pt>
                <c:pt idx="20">
                  <c:v>2.4891101431238332E-3</c:v>
                </c:pt>
                <c:pt idx="21">
                  <c:v>5.7903879559930511E-4</c:v>
                </c:pt>
                <c:pt idx="22">
                  <c:v>2.1119324181626186E-3</c:v>
                </c:pt>
                <c:pt idx="23">
                  <c:v>5.4862842892768084E-3</c:v>
                </c:pt>
                <c:pt idx="24">
                  <c:v>1.1638316920322292E-2</c:v>
                </c:pt>
                <c:pt idx="25">
                  <c:v>6.1274509803921568E-3</c:v>
                </c:pt>
                <c:pt idx="26">
                  <c:v>1.0192937750273025E-2</c:v>
                </c:pt>
                <c:pt idx="27">
                  <c:v>0</c:v>
                </c:pt>
                <c:pt idx="28">
                  <c:v>1.5033072760072159E-3</c:v>
                </c:pt>
                <c:pt idx="29">
                  <c:v>1.0072747621712367E-2</c:v>
                </c:pt>
                <c:pt idx="30">
                  <c:v>8.7946197620279356E-3</c:v>
                </c:pt>
                <c:pt idx="31">
                  <c:v>1.3918376975701816E-2</c:v>
                </c:pt>
                <c:pt idx="32">
                  <c:v>1.4983713355048859E-2</c:v>
                </c:pt>
                <c:pt idx="33">
                  <c:v>9.6955594337793296E-3</c:v>
                </c:pt>
                <c:pt idx="34">
                  <c:v>2.6939655172413795E-3</c:v>
                </c:pt>
                <c:pt idx="35">
                  <c:v>4.7740835464620632E-3</c:v>
                </c:pt>
                <c:pt idx="36">
                  <c:v>1.2210796915167094E-2</c:v>
                </c:pt>
                <c:pt idx="37">
                  <c:v>1.747394236664623E-2</c:v>
                </c:pt>
                <c:pt idx="38">
                  <c:v>1.3919095258808177E-2</c:v>
                </c:pt>
                <c:pt idx="39">
                  <c:v>1.4082635844293876E-2</c:v>
                </c:pt>
                <c:pt idx="40">
                  <c:v>9.4559744565884812E-3</c:v>
                </c:pt>
                <c:pt idx="41">
                  <c:v>2.0156509366848472E-3</c:v>
                </c:pt>
                <c:pt idx="42">
                  <c:v>1.3508949679162446E-3</c:v>
                </c:pt>
                <c:pt idx="43">
                  <c:v>2.1732043898728677E-3</c:v>
                </c:pt>
                <c:pt idx="44">
                  <c:v>1.181592039800995E-2</c:v>
                </c:pt>
                <c:pt idx="45">
                  <c:v>1.6947462865118133E-2</c:v>
                </c:pt>
                <c:pt idx="46">
                  <c:v>1.2568887170066712E-2</c:v>
                </c:pt>
                <c:pt idx="47">
                  <c:v>6.2869475462137558E-3</c:v>
                </c:pt>
                <c:pt idx="48">
                  <c:v>9.8526540031954549E-3</c:v>
                </c:pt>
                <c:pt idx="49">
                  <c:v>2.465776719666695E-3</c:v>
                </c:pt>
                <c:pt idx="50">
                  <c:v>3.2533550223668157E-3</c:v>
                </c:pt>
                <c:pt idx="51">
                  <c:v>1.4627975013837273E-2</c:v>
                </c:pt>
                <c:pt idx="52">
                  <c:v>1.3223648804489891E-2</c:v>
                </c:pt>
                <c:pt idx="53">
                  <c:v>6.2143966856551009E-3</c:v>
                </c:pt>
                <c:pt idx="54">
                  <c:v>9.2357586012408351E-3</c:v>
                </c:pt>
                <c:pt idx="55">
                  <c:v>2.7758501040943788E-3</c:v>
                </c:pt>
                <c:pt idx="56">
                  <c:v>1.3351134846461949E-4</c:v>
                </c:pt>
                <c:pt idx="57">
                  <c:v>5.1810115925134386E-3</c:v>
                </c:pt>
                <c:pt idx="58">
                  <c:v>5.1767111906435735E-3</c:v>
                </c:pt>
                <c:pt idx="59">
                  <c:v>6.5801611217022327E-3</c:v>
                </c:pt>
                <c:pt idx="60">
                  <c:v>7.3656073656073653E-3</c:v>
                </c:pt>
                <c:pt idx="61">
                  <c:v>3.8283526655619681E-3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BA-47CD-952B-4A6F369E3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60288"/>
        <c:axId val="104862080"/>
      </c:lineChart>
      <c:catAx>
        <c:axId val="104860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862080"/>
        <c:crosses val="autoZero"/>
        <c:auto val="1"/>
        <c:lblAlgn val="ctr"/>
        <c:lblOffset val="100"/>
        <c:noMultiLvlLbl val="0"/>
      </c:catAx>
      <c:valAx>
        <c:axId val="10486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86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Recovery Rate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SWE'!$L$33:$L$94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4.9261083743842365E-3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1.1829652996845425E-2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2.0523708421797595E-2</c:v>
                </c:pt>
                <c:pt idx="32">
                  <c:v>0</c:v>
                </c:pt>
                <c:pt idx="33">
                  <c:v>1.977894124490983E-2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2.161365590077367E-2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1.6339553321086726E-2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3.2078398195149467E-2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2C-480E-B6B6-E9495CAA1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07520"/>
        <c:axId val="104909056"/>
      </c:lineChart>
      <c:catAx>
        <c:axId val="104907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909056"/>
        <c:crosses val="autoZero"/>
        <c:auto val="1"/>
        <c:lblAlgn val="ctr"/>
        <c:lblOffset val="100"/>
        <c:noMultiLvlLbl val="0"/>
      </c:catAx>
      <c:valAx>
        <c:axId val="1049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90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R_t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SWE'!$M$33:$M$94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45.000904539451291</c:v>
                </c:pt>
                <c:pt idx="9">
                  <c:v>0</c:v>
                </c:pt>
                <c:pt idx="10">
                  <c:v>145.0050970847349</c:v>
                </c:pt>
                <c:pt idx="11">
                  <c:v>0</c:v>
                </c:pt>
                <c:pt idx="12">
                  <c:v>0</c:v>
                </c:pt>
                <c:pt idx="13">
                  <c:v>147.01184914399246</c:v>
                </c:pt>
                <c:pt idx="14">
                  <c:v>61.005805034191901</c:v>
                </c:pt>
                <c:pt idx="15">
                  <c:v>27.002732554564194</c:v>
                </c:pt>
                <c:pt idx="16">
                  <c:v>87.009502818433688</c:v>
                </c:pt>
                <c:pt idx="17">
                  <c:v>29.670162712530193</c:v>
                </c:pt>
                <c:pt idx="18">
                  <c:v>10.001266589199073</c:v>
                </c:pt>
                <c:pt idx="19">
                  <c:v>40.005700236862864</c:v>
                </c:pt>
                <c:pt idx="20">
                  <c:v>31.00503177677604</c:v>
                </c:pt>
                <c:pt idx="21">
                  <c:v>168.02933240320229</c:v>
                </c:pt>
                <c:pt idx="22">
                  <c:v>28.755498109699058</c:v>
                </c:pt>
                <c:pt idx="23">
                  <c:v>21.822602837474356</c:v>
                </c:pt>
                <c:pt idx="24">
                  <c:v>9.2328591171066723</c:v>
                </c:pt>
                <c:pt idx="25">
                  <c:v>20.938570430182125</c:v>
                </c:pt>
                <c:pt idx="26">
                  <c:v>8.1808719599830066</c:v>
                </c:pt>
                <c:pt idx="27">
                  <c:v>0</c:v>
                </c:pt>
                <c:pt idx="28">
                  <c:v>50.617276282119981</c:v>
                </c:pt>
                <c:pt idx="29">
                  <c:v>9.1144503111569826</c:v>
                </c:pt>
                <c:pt idx="30">
                  <c:v>11.975364500518181</c:v>
                </c:pt>
                <c:pt idx="31">
                  <c:v>3.5083899924956841</c:v>
                </c:pt>
                <c:pt idx="32">
                  <c:v>9.0044106991675914</c:v>
                </c:pt>
                <c:pt idx="33">
                  <c:v>3.7059905820173564</c:v>
                </c:pt>
                <c:pt idx="34">
                  <c:v>20.812634806988591</c:v>
                </c:pt>
                <c:pt idx="35">
                  <c:v>13.830251818711215</c:v>
                </c:pt>
                <c:pt idx="36">
                  <c:v>4.950716525480928</c:v>
                </c:pt>
                <c:pt idx="37">
                  <c:v>4.2749800966927687</c:v>
                </c:pt>
                <c:pt idx="38">
                  <c:v>7.5682650396291082</c:v>
                </c:pt>
                <c:pt idx="39">
                  <c:v>6.8170035794706205</c:v>
                </c:pt>
                <c:pt idx="40">
                  <c:v>2.1521455684958788</c:v>
                </c:pt>
                <c:pt idx="41">
                  <c:v>27.438077291854853</c:v>
                </c:pt>
                <c:pt idx="42">
                  <c:v>27.694503038952018</c:v>
                </c:pt>
                <c:pt idx="43">
                  <c:v>23.274158491084453</c:v>
                </c:pt>
                <c:pt idx="44">
                  <c:v>4.364380282483749</c:v>
                </c:pt>
                <c:pt idx="45">
                  <c:v>2.8385108623130488</c:v>
                </c:pt>
                <c:pt idx="46">
                  <c:v>2.0525912872455554</c:v>
                </c:pt>
                <c:pt idx="47">
                  <c:v>10.102095753680684</c:v>
                </c:pt>
                <c:pt idx="48">
                  <c:v>5.4666131245086991</c:v>
                </c:pt>
                <c:pt idx="49">
                  <c:v>19.440399515112681</c:v>
                </c:pt>
                <c:pt idx="50">
                  <c:v>9.8139786492253744</c:v>
                </c:pt>
                <c:pt idx="51">
                  <c:v>2.9502626988880132</c:v>
                </c:pt>
                <c:pt idx="52">
                  <c:v>3.9711410564438467</c:v>
                </c:pt>
                <c:pt idx="53">
                  <c:v>8.9546663796374535</c:v>
                </c:pt>
                <c:pt idx="54">
                  <c:v>1.3879682121653822</c:v>
                </c:pt>
                <c:pt idx="55">
                  <c:v>15.276572582316987</c:v>
                </c:pt>
                <c:pt idx="56">
                  <c:v>231.91741283282121</c:v>
                </c:pt>
                <c:pt idx="57">
                  <c:v>3.5816105028210052</c:v>
                </c:pt>
                <c:pt idx="58">
                  <c:v>8.5963564663528693</c:v>
                </c:pt>
                <c:pt idx="59">
                  <c:v>6.3768750676133683</c:v>
                </c:pt>
                <c:pt idx="60">
                  <c:v>6.3838007473842362</c:v>
                </c:pt>
                <c:pt idx="61">
                  <c:v>6.4014288860881852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FD-4E64-A6FB-533A7E3BA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95456"/>
        <c:axId val="105013632"/>
      </c:lineChart>
      <c:catAx>
        <c:axId val="104995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013632"/>
        <c:crosses val="autoZero"/>
        <c:auto val="1"/>
        <c:lblAlgn val="ctr"/>
        <c:lblOffset val="100"/>
        <c:noMultiLvlLbl val="0"/>
      </c:catAx>
      <c:valAx>
        <c:axId val="105013632"/>
        <c:scaling>
          <c:logBase val="10"/>
          <c:orientation val="minMax"/>
          <c:max val="1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99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Dynamics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CHN'!$E$3</c:f>
              <c:strCache>
                <c:ptCount val="1"/>
                <c:pt idx="0">
                  <c:v>New 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CHN'!$E$4:$E$89</c:f>
              <c:numCache>
                <c:formatCode>General</c:formatCode>
                <c:ptCount val="86"/>
                <c:pt idx="1">
                  <c:v>4024</c:v>
                </c:pt>
                <c:pt idx="2">
                  <c:v>2345</c:v>
                </c:pt>
                <c:pt idx="3">
                  <c:v>3156</c:v>
                </c:pt>
                <c:pt idx="4">
                  <c:v>2987</c:v>
                </c:pt>
                <c:pt idx="5">
                  <c:v>2447</c:v>
                </c:pt>
                <c:pt idx="6">
                  <c:v>2841</c:v>
                </c:pt>
                <c:pt idx="7">
                  <c:v>2147</c:v>
                </c:pt>
                <c:pt idx="8">
                  <c:v>2531</c:v>
                </c:pt>
                <c:pt idx="9">
                  <c:v>2097</c:v>
                </c:pt>
                <c:pt idx="10">
                  <c:v>1638</c:v>
                </c:pt>
                <c:pt idx="11">
                  <c:v>7420</c:v>
                </c:pt>
                <c:pt idx="12">
                  <c:v>7420</c:v>
                </c:pt>
                <c:pt idx="13">
                  <c:v>6200</c:v>
                </c:pt>
                <c:pt idx="14">
                  <c:v>1843</c:v>
                </c:pt>
                <c:pt idx="15">
                  <c:v>1933</c:v>
                </c:pt>
                <c:pt idx="16">
                  <c:v>1807</c:v>
                </c:pt>
                <c:pt idx="17">
                  <c:v>1693</c:v>
                </c:pt>
                <c:pt idx="18">
                  <c:v>349</c:v>
                </c:pt>
                <c:pt idx="19">
                  <c:v>411</c:v>
                </c:pt>
                <c:pt idx="20">
                  <c:v>220</c:v>
                </c:pt>
                <c:pt idx="21">
                  <c:v>1422</c:v>
                </c:pt>
                <c:pt idx="22">
                  <c:v>0</c:v>
                </c:pt>
                <c:pt idx="23">
                  <c:v>203</c:v>
                </c:pt>
                <c:pt idx="24">
                  <c:v>499</c:v>
                </c:pt>
                <c:pt idx="25">
                  <c:v>401</c:v>
                </c:pt>
                <c:pt idx="26">
                  <c:v>409</c:v>
                </c:pt>
                <c:pt idx="27">
                  <c:v>318</c:v>
                </c:pt>
                <c:pt idx="28">
                  <c:v>423</c:v>
                </c:pt>
                <c:pt idx="29">
                  <c:v>570</c:v>
                </c:pt>
                <c:pt idx="30">
                  <c:v>196</c:v>
                </c:pt>
                <c:pt idx="31">
                  <c:v>114</c:v>
                </c:pt>
                <c:pt idx="32">
                  <c:v>115</c:v>
                </c:pt>
                <c:pt idx="33">
                  <c:v>134</c:v>
                </c:pt>
                <c:pt idx="34">
                  <c:v>126</c:v>
                </c:pt>
                <c:pt idx="35">
                  <c:v>74</c:v>
                </c:pt>
                <c:pt idx="36">
                  <c:v>41</c:v>
                </c:pt>
                <c:pt idx="37">
                  <c:v>36</c:v>
                </c:pt>
                <c:pt idx="38">
                  <c:v>17</c:v>
                </c:pt>
                <c:pt idx="39">
                  <c:v>13</c:v>
                </c:pt>
                <c:pt idx="40">
                  <c:v>8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325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D1-4413-AD32-78DF3DC1355A}"/>
            </c:ext>
          </c:extLst>
        </c:ser>
        <c:ser>
          <c:idx val="2"/>
          <c:order val="2"/>
          <c:tx>
            <c:strRef>
              <c:f>'Data CHN'!$G$3</c:f>
              <c:strCache>
                <c:ptCount val="1"/>
                <c:pt idx="0">
                  <c:v>New 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CHN'!$G$4:$G$89</c:f>
              <c:numCache>
                <c:formatCode>General</c:formatCode>
                <c:ptCount val="86"/>
                <c:pt idx="1">
                  <c:v>91</c:v>
                </c:pt>
                <c:pt idx="2">
                  <c:v>136</c:v>
                </c:pt>
                <c:pt idx="3">
                  <c:v>111</c:v>
                </c:pt>
                <c:pt idx="4">
                  <c:v>184</c:v>
                </c:pt>
                <c:pt idx="5">
                  <c:v>298</c:v>
                </c:pt>
                <c:pt idx="6">
                  <c:v>324</c:v>
                </c:pt>
                <c:pt idx="7">
                  <c:v>356</c:v>
                </c:pt>
                <c:pt idx="8">
                  <c:v>427</c:v>
                </c:pt>
                <c:pt idx="9">
                  <c:v>417</c:v>
                </c:pt>
                <c:pt idx="10">
                  <c:v>47</c:v>
                </c:pt>
                <c:pt idx="11">
                  <c:v>773</c:v>
                </c:pt>
                <c:pt idx="12">
                  <c:v>1315</c:v>
                </c:pt>
                <c:pt idx="13">
                  <c:v>849</c:v>
                </c:pt>
                <c:pt idx="14">
                  <c:v>1016</c:v>
                </c:pt>
                <c:pt idx="15">
                  <c:v>1223</c:v>
                </c:pt>
                <c:pt idx="16">
                  <c:v>1266</c:v>
                </c:pt>
                <c:pt idx="17">
                  <c:v>1209</c:v>
                </c:pt>
                <c:pt idx="18">
                  <c:v>1451</c:v>
                </c:pt>
                <c:pt idx="19">
                  <c:v>93</c:v>
                </c:pt>
                <c:pt idx="20">
                  <c:v>3418</c:v>
                </c:pt>
                <c:pt idx="21">
                  <c:v>44</c:v>
                </c:pt>
                <c:pt idx="22">
                  <c:v>1405</c:v>
                </c:pt>
                <c:pt idx="23">
                  <c:v>2223</c:v>
                </c:pt>
                <c:pt idx="24">
                  <c:v>1998</c:v>
                </c:pt>
                <c:pt idx="25">
                  <c:v>2414</c:v>
                </c:pt>
                <c:pt idx="26">
                  <c:v>3020</c:v>
                </c:pt>
                <c:pt idx="27">
                  <c:v>2590</c:v>
                </c:pt>
                <c:pt idx="28">
                  <c:v>2543</c:v>
                </c:pt>
                <c:pt idx="29">
                  <c:v>2398</c:v>
                </c:pt>
                <c:pt idx="30">
                  <c:v>2274</c:v>
                </c:pt>
                <c:pt idx="31">
                  <c:v>2349</c:v>
                </c:pt>
                <c:pt idx="32">
                  <c:v>2035</c:v>
                </c:pt>
                <c:pt idx="33">
                  <c:v>1441</c:v>
                </c:pt>
                <c:pt idx="34">
                  <c:v>1467</c:v>
                </c:pt>
                <c:pt idx="35">
                  <c:v>1735</c:v>
                </c:pt>
                <c:pt idx="36">
                  <c:v>1253</c:v>
                </c:pt>
                <c:pt idx="37">
                  <c:v>1255</c:v>
                </c:pt>
                <c:pt idx="38">
                  <c:v>1391</c:v>
                </c:pt>
                <c:pt idx="39">
                  <c:v>1184</c:v>
                </c:pt>
                <c:pt idx="40">
                  <c:v>1235</c:v>
                </c:pt>
                <c:pt idx="41">
                  <c:v>1407</c:v>
                </c:pt>
                <c:pt idx="42">
                  <c:v>1328</c:v>
                </c:pt>
                <c:pt idx="43">
                  <c:v>854</c:v>
                </c:pt>
                <c:pt idx="44">
                  <c:v>861</c:v>
                </c:pt>
                <c:pt idx="45">
                  <c:v>924</c:v>
                </c:pt>
                <c:pt idx="46">
                  <c:v>755</c:v>
                </c:pt>
                <c:pt idx="47">
                  <c:v>700</c:v>
                </c:pt>
                <c:pt idx="48">
                  <c:v>564</c:v>
                </c:pt>
                <c:pt idx="49">
                  <c:v>487</c:v>
                </c:pt>
                <c:pt idx="50">
                  <c:v>449</c:v>
                </c:pt>
                <c:pt idx="51">
                  <c:v>442</c:v>
                </c:pt>
                <c:pt idx="52">
                  <c:v>487</c:v>
                </c:pt>
                <c:pt idx="53">
                  <c:v>390</c:v>
                </c:pt>
                <c:pt idx="54">
                  <c:v>531</c:v>
                </c:pt>
                <c:pt idx="55">
                  <c:v>366</c:v>
                </c:pt>
                <c:pt idx="56">
                  <c:v>472</c:v>
                </c:pt>
                <c:pt idx="57">
                  <c:v>312</c:v>
                </c:pt>
                <c:pt idx="58">
                  <c:v>271</c:v>
                </c:pt>
                <c:pt idx="59">
                  <c:v>173</c:v>
                </c:pt>
                <c:pt idx="60">
                  <c:v>143</c:v>
                </c:pt>
                <c:pt idx="61">
                  <c:v>143</c:v>
                </c:pt>
                <c:pt idx="62">
                  <c:v>150</c:v>
                </c:pt>
                <c:pt idx="63">
                  <c:v>183</c:v>
                </c:pt>
                <c:pt idx="64">
                  <c:v>69</c:v>
                </c:pt>
                <c:pt idx="65">
                  <c:v>59</c:v>
                </c:pt>
                <c:pt idx="66">
                  <c:v>69</c:v>
                </c:pt>
                <c:pt idx="67">
                  <c:v>45</c:v>
                </c:pt>
                <c:pt idx="68">
                  <c:v>49</c:v>
                </c:pt>
                <c:pt idx="69">
                  <c:v>28</c:v>
                </c:pt>
                <c:pt idx="70">
                  <c:v>17</c:v>
                </c:pt>
                <c:pt idx="71">
                  <c:v>57</c:v>
                </c:pt>
                <c:pt idx="72">
                  <c:v>25</c:v>
                </c:pt>
                <c:pt idx="73">
                  <c:v>39</c:v>
                </c:pt>
                <c:pt idx="74">
                  <c:v>33</c:v>
                </c:pt>
                <c:pt idx="75">
                  <c:v>17</c:v>
                </c:pt>
                <c:pt idx="76">
                  <c:v>-958</c:v>
                </c:pt>
                <c:pt idx="77">
                  <c:v>13</c:v>
                </c:pt>
                <c:pt idx="78">
                  <c:v>4</c:v>
                </c:pt>
                <c:pt idx="79">
                  <c:v>3</c:v>
                </c:pt>
                <c:pt idx="80">
                  <c:v>5</c:v>
                </c:pt>
                <c:pt idx="81">
                  <c:v>28</c:v>
                </c:pt>
                <c:pt idx="82">
                  <c:v>22</c:v>
                </c:pt>
                <c:pt idx="83">
                  <c:v>24</c:v>
                </c:pt>
                <c:pt idx="84">
                  <c:v>11</c:v>
                </c:pt>
                <c:pt idx="85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D1-4413-AD32-78DF3DC13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68768"/>
        <c:axId val="100778752"/>
      </c:lineChart>
      <c:lineChart>
        <c:grouping val="standard"/>
        <c:varyColors val="0"/>
        <c:ser>
          <c:idx val="1"/>
          <c:order val="1"/>
          <c:tx>
            <c:strRef>
              <c:f>'Data CHN'!$F$3</c:f>
              <c:strCache>
                <c:ptCount val="1"/>
                <c:pt idx="0">
                  <c:v>New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CHN'!$F$4:$F$89</c:f>
              <c:numCache>
                <c:formatCode>General</c:formatCode>
                <c:ptCount val="86"/>
                <c:pt idx="1">
                  <c:v>101</c:v>
                </c:pt>
                <c:pt idx="2">
                  <c:v>64</c:v>
                </c:pt>
                <c:pt idx="3">
                  <c:v>65</c:v>
                </c:pt>
                <c:pt idx="4">
                  <c:v>70</c:v>
                </c:pt>
                <c:pt idx="5">
                  <c:v>69</c:v>
                </c:pt>
                <c:pt idx="6">
                  <c:v>81</c:v>
                </c:pt>
                <c:pt idx="7">
                  <c:v>81</c:v>
                </c:pt>
                <c:pt idx="8">
                  <c:v>91</c:v>
                </c:pt>
                <c:pt idx="9">
                  <c:v>103</c:v>
                </c:pt>
                <c:pt idx="10">
                  <c:v>94</c:v>
                </c:pt>
                <c:pt idx="11">
                  <c:v>121</c:v>
                </c:pt>
                <c:pt idx="12">
                  <c:v>121</c:v>
                </c:pt>
                <c:pt idx="13">
                  <c:v>147</c:v>
                </c:pt>
                <c:pt idx="14">
                  <c:v>139</c:v>
                </c:pt>
                <c:pt idx="15">
                  <c:v>100</c:v>
                </c:pt>
                <c:pt idx="16">
                  <c:v>93</c:v>
                </c:pt>
                <c:pt idx="17">
                  <c:v>132</c:v>
                </c:pt>
                <c:pt idx="18">
                  <c:v>108</c:v>
                </c:pt>
                <c:pt idx="19">
                  <c:v>115</c:v>
                </c:pt>
                <c:pt idx="20">
                  <c:v>0</c:v>
                </c:pt>
                <c:pt idx="21">
                  <c:v>202</c:v>
                </c:pt>
                <c:pt idx="22">
                  <c:v>0</c:v>
                </c:pt>
                <c:pt idx="23">
                  <c:v>149</c:v>
                </c:pt>
                <c:pt idx="24">
                  <c:v>68</c:v>
                </c:pt>
                <c:pt idx="25">
                  <c:v>52</c:v>
                </c:pt>
                <c:pt idx="26">
                  <c:v>26</c:v>
                </c:pt>
                <c:pt idx="27">
                  <c:v>41</c:v>
                </c:pt>
                <c:pt idx="28">
                  <c:v>45</c:v>
                </c:pt>
                <c:pt idx="29">
                  <c:v>34</c:v>
                </c:pt>
                <c:pt idx="30">
                  <c:v>42</c:v>
                </c:pt>
                <c:pt idx="31">
                  <c:v>32</c:v>
                </c:pt>
                <c:pt idx="32">
                  <c:v>36</c:v>
                </c:pt>
                <c:pt idx="33">
                  <c:v>31</c:v>
                </c:pt>
                <c:pt idx="34">
                  <c:v>29</c:v>
                </c:pt>
                <c:pt idx="35">
                  <c:v>28</c:v>
                </c:pt>
                <c:pt idx="36">
                  <c:v>27</c:v>
                </c:pt>
                <c:pt idx="37">
                  <c:v>22</c:v>
                </c:pt>
                <c:pt idx="38">
                  <c:v>16</c:v>
                </c:pt>
                <c:pt idx="39">
                  <c:v>22</c:v>
                </c:pt>
                <c:pt idx="40">
                  <c:v>10</c:v>
                </c:pt>
                <c:pt idx="41">
                  <c:v>6</c:v>
                </c:pt>
                <c:pt idx="42">
                  <c:v>13</c:v>
                </c:pt>
                <c:pt idx="43">
                  <c:v>10</c:v>
                </c:pt>
                <c:pt idx="44">
                  <c:v>14</c:v>
                </c:pt>
                <c:pt idx="45">
                  <c:v>12</c:v>
                </c:pt>
                <c:pt idx="46">
                  <c:v>11</c:v>
                </c:pt>
                <c:pt idx="47">
                  <c:v>8</c:v>
                </c:pt>
                <c:pt idx="48">
                  <c:v>3</c:v>
                </c:pt>
                <c:pt idx="49">
                  <c:v>6</c:v>
                </c:pt>
                <c:pt idx="50">
                  <c:v>14</c:v>
                </c:pt>
                <c:pt idx="51">
                  <c:v>0</c:v>
                </c:pt>
                <c:pt idx="52">
                  <c:v>7</c:v>
                </c:pt>
                <c:pt idx="53">
                  <c:v>3</c:v>
                </c:pt>
                <c:pt idx="54">
                  <c:v>6</c:v>
                </c:pt>
                <c:pt idx="55">
                  <c:v>5</c:v>
                </c:pt>
                <c:pt idx="56">
                  <c:v>3</c:v>
                </c:pt>
                <c:pt idx="57">
                  <c:v>5</c:v>
                </c:pt>
                <c:pt idx="58">
                  <c:v>4</c:v>
                </c:pt>
                <c:pt idx="59">
                  <c:v>1</c:v>
                </c:pt>
                <c:pt idx="60">
                  <c:v>6</c:v>
                </c:pt>
                <c:pt idx="61">
                  <c:v>6</c:v>
                </c:pt>
                <c:pt idx="62">
                  <c:v>4</c:v>
                </c:pt>
                <c:pt idx="63">
                  <c:v>4</c:v>
                </c:pt>
                <c:pt idx="64">
                  <c:v>3</c:v>
                </c:pt>
                <c:pt idx="65">
                  <c:v>2</c:v>
                </c:pt>
                <c:pt idx="66">
                  <c:v>0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3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1290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D1-4413-AD32-78DF3DC13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82080"/>
        <c:axId val="100780288"/>
      </c:lineChart>
      <c:catAx>
        <c:axId val="100768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778752"/>
        <c:crosses val="autoZero"/>
        <c:auto val="1"/>
        <c:lblAlgn val="ctr"/>
        <c:lblOffset val="100"/>
        <c:noMultiLvlLbl val="0"/>
      </c:catAx>
      <c:valAx>
        <c:axId val="1007787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768768"/>
        <c:crosses val="autoZero"/>
        <c:crossBetween val="between"/>
      </c:valAx>
      <c:valAx>
        <c:axId val="100780288"/>
        <c:scaling>
          <c:orientation val="minMax"/>
          <c:max val="8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782080"/>
        <c:crosses val="max"/>
        <c:crossBetween val="between"/>
      </c:valAx>
      <c:catAx>
        <c:axId val="100782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00780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Dynamics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SWE'!$F$3</c:f>
              <c:strCache>
                <c:ptCount val="1"/>
                <c:pt idx="0">
                  <c:v>New 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SWE'!$F$4:$F$99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5</c:v>
                </c:pt>
                <c:pt idx="27">
                  <c:v>0</c:v>
                </c:pt>
                <c:pt idx="28">
                  <c:v>5</c:v>
                </c:pt>
                <c:pt idx="29">
                  <c:v>2</c:v>
                </c:pt>
                <c:pt idx="30">
                  <c:v>1</c:v>
                </c:pt>
                <c:pt idx="31">
                  <c:v>6</c:v>
                </c:pt>
                <c:pt idx="32">
                  <c:v>14</c:v>
                </c:pt>
                <c:pt idx="33">
                  <c:v>59</c:v>
                </c:pt>
                <c:pt idx="34">
                  <c:v>7</c:v>
                </c:pt>
                <c:pt idx="35">
                  <c:v>60</c:v>
                </c:pt>
                <c:pt idx="36">
                  <c:v>42</c:v>
                </c:pt>
                <c:pt idx="37">
                  <c:v>45</c:v>
                </c:pt>
                <c:pt idx="38">
                  <c:v>107</c:v>
                </c:pt>
                <c:pt idx="39">
                  <c:v>145</c:v>
                </c:pt>
                <c:pt idx="40">
                  <c:v>99</c:v>
                </c:pt>
                <c:pt idx="41">
                  <c:v>215</c:v>
                </c:pt>
                <c:pt idx="42">
                  <c:v>147</c:v>
                </c:pt>
                <c:pt idx="43">
                  <c:v>61</c:v>
                </c:pt>
                <c:pt idx="44">
                  <c:v>81</c:v>
                </c:pt>
                <c:pt idx="45">
                  <c:v>87</c:v>
                </c:pt>
                <c:pt idx="46">
                  <c:v>89</c:v>
                </c:pt>
                <c:pt idx="47">
                  <c:v>160</c:v>
                </c:pt>
                <c:pt idx="48">
                  <c:v>200</c:v>
                </c:pt>
                <c:pt idx="49">
                  <c:v>124</c:v>
                </c:pt>
                <c:pt idx="50">
                  <c:v>168</c:v>
                </c:pt>
                <c:pt idx="51">
                  <c:v>115</c:v>
                </c:pt>
                <c:pt idx="52">
                  <c:v>240</c:v>
                </c:pt>
                <c:pt idx="53">
                  <c:v>240</c:v>
                </c:pt>
                <c:pt idx="54">
                  <c:v>314</c:v>
                </c:pt>
                <c:pt idx="55">
                  <c:v>229</c:v>
                </c:pt>
                <c:pt idx="56">
                  <c:v>378</c:v>
                </c:pt>
                <c:pt idx="57">
                  <c:v>253</c:v>
                </c:pt>
                <c:pt idx="58">
                  <c:v>328</c:v>
                </c:pt>
                <c:pt idx="59">
                  <c:v>407</c:v>
                </c:pt>
                <c:pt idx="60">
                  <c:v>512</c:v>
                </c:pt>
                <c:pt idx="61">
                  <c:v>621</c:v>
                </c:pt>
                <c:pt idx="62">
                  <c:v>563</c:v>
                </c:pt>
                <c:pt idx="63">
                  <c:v>312</c:v>
                </c:pt>
                <c:pt idx="64">
                  <c:v>387</c:v>
                </c:pt>
                <c:pt idx="65">
                  <c:v>376</c:v>
                </c:pt>
                <c:pt idx="66">
                  <c:v>487</c:v>
                </c:pt>
                <c:pt idx="67">
                  <c:v>726</c:v>
                </c:pt>
                <c:pt idx="68">
                  <c:v>722</c:v>
                </c:pt>
                <c:pt idx="69">
                  <c:v>544</c:v>
                </c:pt>
                <c:pt idx="70">
                  <c:v>466</c:v>
                </c:pt>
                <c:pt idx="71">
                  <c:v>332</c:v>
                </c:pt>
                <c:pt idx="72">
                  <c:v>465</c:v>
                </c:pt>
                <c:pt idx="73">
                  <c:v>497</c:v>
                </c:pt>
                <c:pt idx="74">
                  <c:v>482</c:v>
                </c:pt>
                <c:pt idx="75">
                  <c:v>613</c:v>
                </c:pt>
                <c:pt idx="76">
                  <c:v>676</c:v>
                </c:pt>
                <c:pt idx="77">
                  <c:v>606</c:v>
                </c:pt>
                <c:pt idx="78">
                  <c:v>563</c:v>
                </c:pt>
                <c:pt idx="79">
                  <c:v>392</c:v>
                </c:pt>
                <c:pt idx="80">
                  <c:v>545</c:v>
                </c:pt>
                <c:pt idx="81">
                  <c:v>682</c:v>
                </c:pt>
                <c:pt idx="82">
                  <c:v>751</c:v>
                </c:pt>
                <c:pt idx="83">
                  <c:v>812</c:v>
                </c:pt>
                <c:pt idx="84">
                  <c:v>610</c:v>
                </c:pt>
                <c:pt idx="85">
                  <c:v>463</c:v>
                </c:pt>
                <c:pt idx="86">
                  <c:v>286</c:v>
                </c:pt>
                <c:pt idx="87">
                  <c:v>695</c:v>
                </c:pt>
                <c:pt idx="88">
                  <c:v>681</c:v>
                </c:pt>
                <c:pt idx="89">
                  <c:v>790</c:v>
                </c:pt>
                <c:pt idx="90">
                  <c:v>428</c:v>
                </c:pt>
                <c:pt idx="91">
                  <c:v>562</c:v>
                </c:pt>
                <c:pt idx="92">
                  <c:v>235</c:v>
                </c:pt>
                <c:pt idx="93">
                  <c:v>404</c:v>
                </c:pt>
                <c:pt idx="94">
                  <c:v>495</c:v>
                </c:pt>
                <c:pt idx="95">
                  <c:v>702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5F4-49AB-8BFB-198D359C35B2}"/>
            </c:ext>
          </c:extLst>
        </c:ser>
        <c:ser>
          <c:idx val="2"/>
          <c:order val="2"/>
          <c:tx>
            <c:strRef>
              <c:f>'Data SWE'!$H$3</c:f>
              <c:strCache>
                <c:ptCount val="1"/>
                <c:pt idx="0">
                  <c:v>New 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SWE'!$H$4:$H$99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87</c:v>
                </c:pt>
                <c:pt idx="61">
                  <c:v>0</c:v>
                </c:pt>
                <c:pt idx="62">
                  <c:v>102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176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169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455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3069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5F4-49AB-8BFB-198D359C3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55744"/>
        <c:axId val="105057280"/>
      </c:lineChart>
      <c:lineChart>
        <c:grouping val="standard"/>
        <c:varyColors val="0"/>
        <c:ser>
          <c:idx val="1"/>
          <c:order val="1"/>
          <c:tx>
            <c:strRef>
              <c:f>'Data SWE'!$G$3</c:f>
              <c:strCache>
                <c:ptCount val="1"/>
                <c:pt idx="0">
                  <c:v>New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SWE'!$G$4:$G$99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5</c:v>
                </c:pt>
                <c:pt idx="49">
                  <c:v>4</c:v>
                </c:pt>
                <c:pt idx="50">
                  <c:v>1</c:v>
                </c:pt>
                <c:pt idx="51">
                  <c:v>4</c:v>
                </c:pt>
                <c:pt idx="52">
                  <c:v>11</c:v>
                </c:pt>
                <c:pt idx="53">
                  <c:v>26</c:v>
                </c:pt>
                <c:pt idx="54">
                  <c:v>15</c:v>
                </c:pt>
                <c:pt idx="55">
                  <c:v>28</c:v>
                </c:pt>
                <c:pt idx="56">
                  <c:v>0</c:v>
                </c:pt>
                <c:pt idx="57">
                  <c:v>5</c:v>
                </c:pt>
                <c:pt idx="58">
                  <c:v>36</c:v>
                </c:pt>
                <c:pt idx="59">
                  <c:v>34</c:v>
                </c:pt>
                <c:pt idx="60">
                  <c:v>59</c:v>
                </c:pt>
                <c:pt idx="61">
                  <c:v>69</c:v>
                </c:pt>
                <c:pt idx="62">
                  <c:v>50</c:v>
                </c:pt>
                <c:pt idx="63">
                  <c:v>15</c:v>
                </c:pt>
                <c:pt idx="64">
                  <c:v>28</c:v>
                </c:pt>
                <c:pt idx="65">
                  <c:v>76</c:v>
                </c:pt>
                <c:pt idx="66">
                  <c:v>114</c:v>
                </c:pt>
                <c:pt idx="67">
                  <c:v>96</c:v>
                </c:pt>
                <c:pt idx="68">
                  <c:v>106</c:v>
                </c:pt>
                <c:pt idx="69">
                  <c:v>77</c:v>
                </c:pt>
                <c:pt idx="70">
                  <c:v>17</c:v>
                </c:pt>
                <c:pt idx="71">
                  <c:v>12</c:v>
                </c:pt>
                <c:pt idx="72">
                  <c:v>20</c:v>
                </c:pt>
                <c:pt idx="73">
                  <c:v>114</c:v>
                </c:pt>
                <c:pt idx="74">
                  <c:v>170</c:v>
                </c:pt>
                <c:pt idx="75">
                  <c:v>130</c:v>
                </c:pt>
                <c:pt idx="76">
                  <c:v>67</c:v>
                </c:pt>
                <c:pt idx="77">
                  <c:v>111</c:v>
                </c:pt>
                <c:pt idx="78">
                  <c:v>29</c:v>
                </c:pt>
                <c:pt idx="79">
                  <c:v>40</c:v>
                </c:pt>
                <c:pt idx="80">
                  <c:v>185</c:v>
                </c:pt>
                <c:pt idx="81">
                  <c:v>172</c:v>
                </c:pt>
                <c:pt idx="82">
                  <c:v>84</c:v>
                </c:pt>
                <c:pt idx="83">
                  <c:v>131</c:v>
                </c:pt>
                <c:pt idx="84">
                  <c:v>40</c:v>
                </c:pt>
                <c:pt idx="85">
                  <c:v>2</c:v>
                </c:pt>
                <c:pt idx="86">
                  <c:v>80</c:v>
                </c:pt>
                <c:pt idx="87">
                  <c:v>81</c:v>
                </c:pt>
                <c:pt idx="88">
                  <c:v>107</c:v>
                </c:pt>
                <c:pt idx="89">
                  <c:v>124</c:v>
                </c:pt>
                <c:pt idx="90">
                  <c:v>67</c:v>
                </c:pt>
                <c:pt idx="91">
                  <c:v>16</c:v>
                </c:pt>
                <c:pt idx="92">
                  <c:v>10</c:v>
                </c:pt>
                <c:pt idx="93">
                  <c:v>90</c:v>
                </c:pt>
                <c:pt idx="94">
                  <c:v>85</c:v>
                </c:pt>
                <c:pt idx="95">
                  <c:v>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F4-49AB-8BFB-198D359C3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60608"/>
        <c:axId val="105059072"/>
      </c:lineChart>
      <c:catAx>
        <c:axId val="1050557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057280"/>
        <c:crosses val="autoZero"/>
        <c:auto val="1"/>
        <c:lblAlgn val="ctr"/>
        <c:lblOffset val="100"/>
        <c:noMultiLvlLbl val="0"/>
      </c:catAx>
      <c:valAx>
        <c:axId val="105057280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055744"/>
        <c:crosses val="autoZero"/>
        <c:crossBetween val="between"/>
      </c:valAx>
      <c:valAx>
        <c:axId val="105059072"/>
        <c:scaling>
          <c:orientation val="minMax"/>
          <c:max val="2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060608"/>
        <c:crosses val="max"/>
        <c:crossBetween val="between"/>
      </c:valAx>
      <c:catAx>
        <c:axId val="105060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05059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Development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SWE'!$B$3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SWE'!$B$4:$B$99</c:f>
              <c:numCache>
                <c:formatCode>General</c:formatCode>
                <c:ptCount val="9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7</c:v>
                </c:pt>
                <c:pt idx="27">
                  <c:v>7</c:v>
                </c:pt>
                <c:pt idx="28">
                  <c:v>12</c:v>
                </c:pt>
                <c:pt idx="29">
                  <c:v>14</c:v>
                </c:pt>
                <c:pt idx="30">
                  <c:v>15</c:v>
                </c:pt>
                <c:pt idx="31">
                  <c:v>21</c:v>
                </c:pt>
                <c:pt idx="32">
                  <c:v>35</c:v>
                </c:pt>
                <c:pt idx="33">
                  <c:v>94</c:v>
                </c:pt>
                <c:pt idx="34">
                  <c:v>101</c:v>
                </c:pt>
                <c:pt idx="35">
                  <c:v>161</c:v>
                </c:pt>
                <c:pt idx="36">
                  <c:v>203</c:v>
                </c:pt>
                <c:pt idx="37">
                  <c:v>248</c:v>
                </c:pt>
                <c:pt idx="38">
                  <c:v>355</c:v>
                </c:pt>
                <c:pt idx="39">
                  <c:v>500</c:v>
                </c:pt>
                <c:pt idx="40">
                  <c:v>599</c:v>
                </c:pt>
                <c:pt idx="41">
                  <c:v>814</c:v>
                </c:pt>
                <c:pt idx="42">
                  <c:v>961</c:v>
                </c:pt>
                <c:pt idx="43">
                  <c:v>1022</c:v>
                </c:pt>
                <c:pt idx="44">
                  <c:v>1103</c:v>
                </c:pt>
                <c:pt idx="45">
                  <c:v>1190</c:v>
                </c:pt>
                <c:pt idx="46">
                  <c:v>1279</c:v>
                </c:pt>
                <c:pt idx="47">
                  <c:v>1439</c:v>
                </c:pt>
                <c:pt idx="48">
                  <c:v>1639</c:v>
                </c:pt>
                <c:pt idx="49">
                  <c:v>1763</c:v>
                </c:pt>
                <c:pt idx="50">
                  <c:v>1931</c:v>
                </c:pt>
                <c:pt idx="51">
                  <c:v>2046</c:v>
                </c:pt>
                <c:pt idx="52">
                  <c:v>2286</c:v>
                </c:pt>
                <c:pt idx="53">
                  <c:v>2526</c:v>
                </c:pt>
                <c:pt idx="54">
                  <c:v>2840</c:v>
                </c:pt>
                <c:pt idx="55">
                  <c:v>3069</c:v>
                </c:pt>
                <c:pt idx="56">
                  <c:v>3447</c:v>
                </c:pt>
                <c:pt idx="57">
                  <c:v>3700</c:v>
                </c:pt>
                <c:pt idx="58">
                  <c:v>4028</c:v>
                </c:pt>
                <c:pt idx="59">
                  <c:v>4435</c:v>
                </c:pt>
                <c:pt idx="60">
                  <c:v>4947</c:v>
                </c:pt>
                <c:pt idx="61">
                  <c:v>5568</c:v>
                </c:pt>
                <c:pt idx="62">
                  <c:v>6131</c:v>
                </c:pt>
                <c:pt idx="63">
                  <c:v>6443</c:v>
                </c:pt>
                <c:pt idx="64">
                  <c:v>6830</c:v>
                </c:pt>
                <c:pt idx="65">
                  <c:v>7206</c:v>
                </c:pt>
                <c:pt idx="66">
                  <c:v>7693</c:v>
                </c:pt>
                <c:pt idx="67">
                  <c:v>8419</c:v>
                </c:pt>
                <c:pt idx="68">
                  <c:v>9141</c:v>
                </c:pt>
                <c:pt idx="69">
                  <c:v>9685</c:v>
                </c:pt>
                <c:pt idx="70">
                  <c:v>10151</c:v>
                </c:pt>
                <c:pt idx="71">
                  <c:v>10483</c:v>
                </c:pt>
                <c:pt idx="72">
                  <c:v>10948</c:v>
                </c:pt>
                <c:pt idx="73">
                  <c:v>11445</c:v>
                </c:pt>
                <c:pt idx="74">
                  <c:v>11927</c:v>
                </c:pt>
                <c:pt idx="75">
                  <c:v>12540</c:v>
                </c:pt>
                <c:pt idx="76">
                  <c:v>13216</c:v>
                </c:pt>
                <c:pt idx="77">
                  <c:v>13822</c:v>
                </c:pt>
                <c:pt idx="78">
                  <c:v>14385</c:v>
                </c:pt>
                <c:pt idx="79">
                  <c:v>14777</c:v>
                </c:pt>
                <c:pt idx="80">
                  <c:v>15322</c:v>
                </c:pt>
                <c:pt idx="81">
                  <c:v>16004</c:v>
                </c:pt>
                <c:pt idx="82">
                  <c:v>16755</c:v>
                </c:pt>
                <c:pt idx="83">
                  <c:v>17567</c:v>
                </c:pt>
                <c:pt idx="84">
                  <c:v>18177</c:v>
                </c:pt>
                <c:pt idx="85">
                  <c:v>18640</c:v>
                </c:pt>
                <c:pt idx="86">
                  <c:v>18926</c:v>
                </c:pt>
                <c:pt idx="87">
                  <c:v>19621</c:v>
                </c:pt>
                <c:pt idx="88">
                  <c:v>20302</c:v>
                </c:pt>
                <c:pt idx="89">
                  <c:v>21092</c:v>
                </c:pt>
                <c:pt idx="90">
                  <c:v>21520</c:v>
                </c:pt>
                <c:pt idx="91">
                  <c:v>22082</c:v>
                </c:pt>
                <c:pt idx="92">
                  <c:v>22317</c:v>
                </c:pt>
                <c:pt idx="93">
                  <c:v>22721</c:v>
                </c:pt>
                <c:pt idx="94">
                  <c:v>23216</c:v>
                </c:pt>
                <c:pt idx="95">
                  <c:v>23918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D7-4BE9-AB08-39CB3ED96A0D}"/>
            </c:ext>
          </c:extLst>
        </c:ser>
        <c:ser>
          <c:idx val="2"/>
          <c:order val="2"/>
          <c:tx>
            <c:strRef>
              <c:f>'Data SWE'!$D$3</c:f>
              <c:strCache>
                <c:ptCount val="1"/>
                <c:pt idx="0">
                  <c:v>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SWE'!$D$4:$D$99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103</c:v>
                </c:pt>
                <c:pt idx="61">
                  <c:v>103</c:v>
                </c:pt>
                <c:pt idx="62">
                  <c:v>205</c:v>
                </c:pt>
                <c:pt idx="63">
                  <c:v>205</c:v>
                </c:pt>
                <c:pt idx="64">
                  <c:v>205</c:v>
                </c:pt>
                <c:pt idx="65">
                  <c:v>205</c:v>
                </c:pt>
                <c:pt idx="66">
                  <c:v>205</c:v>
                </c:pt>
                <c:pt idx="67">
                  <c:v>205</c:v>
                </c:pt>
                <c:pt idx="68">
                  <c:v>205</c:v>
                </c:pt>
                <c:pt idx="69">
                  <c:v>381</c:v>
                </c:pt>
                <c:pt idx="70">
                  <c:v>381</c:v>
                </c:pt>
                <c:pt idx="71">
                  <c:v>381</c:v>
                </c:pt>
                <c:pt idx="72">
                  <c:v>381</c:v>
                </c:pt>
                <c:pt idx="73">
                  <c:v>381</c:v>
                </c:pt>
                <c:pt idx="74">
                  <c:v>381</c:v>
                </c:pt>
                <c:pt idx="75">
                  <c:v>550</c:v>
                </c:pt>
                <c:pt idx="76">
                  <c:v>550</c:v>
                </c:pt>
                <c:pt idx="77">
                  <c:v>550</c:v>
                </c:pt>
                <c:pt idx="78">
                  <c:v>550</c:v>
                </c:pt>
                <c:pt idx="79">
                  <c:v>550</c:v>
                </c:pt>
                <c:pt idx="80">
                  <c:v>550</c:v>
                </c:pt>
                <c:pt idx="81">
                  <c:v>550</c:v>
                </c:pt>
                <c:pt idx="82">
                  <c:v>550</c:v>
                </c:pt>
                <c:pt idx="83">
                  <c:v>1005</c:v>
                </c:pt>
                <c:pt idx="84">
                  <c:v>1005</c:v>
                </c:pt>
                <c:pt idx="85">
                  <c:v>1005</c:v>
                </c:pt>
                <c:pt idx="86">
                  <c:v>1005</c:v>
                </c:pt>
                <c:pt idx="87">
                  <c:v>1005</c:v>
                </c:pt>
                <c:pt idx="88">
                  <c:v>1005</c:v>
                </c:pt>
                <c:pt idx="89">
                  <c:v>1005</c:v>
                </c:pt>
                <c:pt idx="90">
                  <c:v>1005</c:v>
                </c:pt>
                <c:pt idx="91">
                  <c:v>1005</c:v>
                </c:pt>
                <c:pt idx="92">
                  <c:v>1005</c:v>
                </c:pt>
                <c:pt idx="93">
                  <c:v>4074</c:v>
                </c:pt>
                <c:pt idx="94">
                  <c:v>4074</c:v>
                </c:pt>
                <c:pt idx="95">
                  <c:v>4074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D7-4BE9-AB08-39CB3ED96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85280"/>
        <c:axId val="105186816"/>
      </c:lineChart>
      <c:lineChart>
        <c:grouping val="standard"/>
        <c:varyColors val="0"/>
        <c:ser>
          <c:idx val="1"/>
          <c:order val="1"/>
          <c:tx>
            <c:strRef>
              <c:f>'Data SWE'!$C$3</c:f>
              <c:strCache>
                <c:ptCount val="1"/>
                <c:pt idx="0">
                  <c:v>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SWE'!$C$4:$C$99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6</c:v>
                </c:pt>
                <c:pt idx="45">
                  <c:v>7</c:v>
                </c:pt>
                <c:pt idx="46">
                  <c:v>10</c:v>
                </c:pt>
                <c:pt idx="47">
                  <c:v>11</c:v>
                </c:pt>
                <c:pt idx="48">
                  <c:v>16</c:v>
                </c:pt>
                <c:pt idx="49">
                  <c:v>20</c:v>
                </c:pt>
                <c:pt idx="50">
                  <c:v>21</c:v>
                </c:pt>
                <c:pt idx="51">
                  <c:v>25</c:v>
                </c:pt>
                <c:pt idx="52">
                  <c:v>36</c:v>
                </c:pt>
                <c:pt idx="53">
                  <c:v>62</c:v>
                </c:pt>
                <c:pt idx="54">
                  <c:v>77</c:v>
                </c:pt>
                <c:pt idx="55">
                  <c:v>105</c:v>
                </c:pt>
                <c:pt idx="56">
                  <c:v>105</c:v>
                </c:pt>
                <c:pt idx="57">
                  <c:v>110</c:v>
                </c:pt>
                <c:pt idx="58">
                  <c:v>146</c:v>
                </c:pt>
                <c:pt idx="59">
                  <c:v>180</c:v>
                </c:pt>
                <c:pt idx="60">
                  <c:v>239</c:v>
                </c:pt>
                <c:pt idx="61">
                  <c:v>308</c:v>
                </c:pt>
                <c:pt idx="62">
                  <c:v>358</c:v>
                </c:pt>
                <c:pt idx="63">
                  <c:v>373</c:v>
                </c:pt>
                <c:pt idx="64">
                  <c:v>401</c:v>
                </c:pt>
                <c:pt idx="65">
                  <c:v>477</c:v>
                </c:pt>
                <c:pt idx="66">
                  <c:v>591</c:v>
                </c:pt>
                <c:pt idx="67">
                  <c:v>687</c:v>
                </c:pt>
                <c:pt idx="68">
                  <c:v>793</c:v>
                </c:pt>
                <c:pt idx="69">
                  <c:v>870</c:v>
                </c:pt>
                <c:pt idx="70">
                  <c:v>887</c:v>
                </c:pt>
                <c:pt idx="71">
                  <c:v>899</c:v>
                </c:pt>
                <c:pt idx="72">
                  <c:v>919</c:v>
                </c:pt>
                <c:pt idx="73">
                  <c:v>1033</c:v>
                </c:pt>
                <c:pt idx="74">
                  <c:v>1203</c:v>
                </c:pt>
                <c:pt idx="75">
                  <c:v>1333</c:v>
                </c:pt>
                <c:pt idx="76">
                  <c:v>1400</c:v>
                </c:pt>
                <c:pt idx="77">
                  <c:v>1511</c:v>
                </c:pt>
                <c:pt idx="78">
                  <c:v>1540</c:v>
                </c:pt>
                <c:pt idx="79">
                  <c:v>1580</c:v>
                </c:pt>
                <c:pt idx="80">
                  <c:v>1765</c:v>
                </c:pt>
                <c:pt idx="81">
                  <c:v>1937</c:v>
                </c:pt>
                <c:pt idx="82">
                  <c:v>2021</c:v>
                </c:pt>
                <c:pt idx="83">
                  <c:v>2152</c:v>
                </c:pt>
                <c:pt idx="84">
                  <c:v>2192</c:v>
                </c:pt>
                <c:pt idx="85">
                  <c:v>2194</c:v>
                </c:pt>
                <c:pt idx="86">
                  <c:v>2274</c:v>
                </c:pt>
                <c:pt idx="87">
                  <c:v>2355</c:v>
                </c:pt>
                <c:pt idx="88">
                  <c:v>2462</c:v>
                </c:pt>
                <c:pt idx="89">
                  <c:v>2586</c:v>
                </c:pt>
                <c:pt idx="90">
                  <c:v>2653</c:v>
                </c:pt>
                <c:pt idx="91">
                  <c:v>2669</c:v>
                </c:pt>
                <c:pt idx="92">
                  <c:v>2679</c:v>
                </c:pt>
                <c:pt idx="93">
                  <c:v>2769</c:v>
                </c:pt>
                <c:pt idx="94">
                  <c:v>2854</c:v>
                </c:pt>
                <c:pt idx="95">
                  <c:v>2941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D7-4BE9-AB08-39CB3ED96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90144"/>
        <c:axId val="105188352"/>
      </c:lineChart>
      <c:catAx>
        <c:axId val="105185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186816"/>
        <c:crosses val="autoZero"/>
        <c:auto val="1"/>
        <c:lblAlgn val="ctr"/>
        <c:lblOffset val="100"/>
        <c:noMultiLvlLbl val="0"/>
      </c:catAx>
      <c:valAx>
        <c:axId val="1051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185280"/>
        <c:crosses val="autoZero"/>
        <c:crossBetween val="between"/>
      </c:valAx>
      <c:valAx>
        <c:axId val="1051883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190144"/>
        <c:crosses val="max"/>
        <c:crossBetween val="between"/>
      </c:valAx>
      <c:catAx>
        <c:axId val="105190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05188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Infection Rate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CZE'!$J$33:$J$72</c:f>
              <c:numCache>
                <c:formatCode>General</c:formatCode>
                <c:ptCount val="40"/>
                <c:pt idx="0">
                  <c:v>6.5967173469206886E-2</c:v>
                </c:pt>
                <c:pt idx="1">
                  <c:v>0.10399121414271963</c:v>
                </c:pt>
                <c:pt idx="2">
                  <c:v>8.6969934285271361E-2</c:v>
                </c:pt>
                <c:pt idx="3">
                  <c:v>7.712530314861285E-2</c:v>
                </c:pt>
                <c:pt idx="4">
                  <c:v>8.863614862079762E-2</c:v>
                </c:pt>
                <c:pt idx="5">
                  <c:v>6.9399847137659246E-2</c:v>
                </c:pt>
                <c:pt idx="6">
                  <c:v>2.653934101634671E-2</c:v>
                </c:pt>
                <c:pt idx="7">
                  <c:v>5.3142111476041032E-2</c:v>
                </c:pt>
                <c:pt idx="8">
                  <c:v>4.2199403726171883E-2</c:v>
                </c:pt>
                <c:pt idx="9">
                  <c:v>6.2042940495087524E-2</c:v>
                </c:pt>
                <c:pt idx="10">
                  <c:v>5.1632036858512462E-2</c:v>
                </c:pt>
                <c:pt idx="11">
                  <c:v>3.1630102623044519E-2</c:v>
                </c:pt>
                <c:pt idx="12">
                  <c:v>3.2293723469639372E-2</c:v>
                </c:pt>
                <c:pt idx="13">
                  <c:v>1.6607437015952624E-2</c:v>
                </c:pt>
                <c:pt idx="14">
                  <c:v>1.2625359623039739E-2</c:v>
                </c:pt>
                <c:pt idx="15">
                  <c:v>1.5202227307979639E-2</c:v>
                </c:pt>
                <c:pt idx="16">
                  <c:v>3.0160475446646833E-2</c:v>
                </c:pt>
                <c:pt idx="17">
                  <c:v>2.4845318378137325E-2</c:v>
                </c:pt>
                <c:pt idx="18">
                  <c:v>2.1933054484328387E-2</c:v>
                </c:pt>
                <c:pt idx="19">
                  <c:v>2.0196895671702058E-2</c:v>
                </c:pt>
                <c:pt idx="20">
                  <c:v>1.7710119184889763E-2</c:v>
                </c:pt>
                <c:pt idx="21">
                  <c:v>2.9284886295406327E-2</c:v>
                </c:pt>
                <c:pt idx="22">
                  <c:v>2.5856955445508041E-2</c:v>
                </c:pt>
                <c:pt idx="23">
                  <c:v>1.953175469986284E-2</c:v>
                </c:pt>
                <c:pt idx="24">
                  <c:v>1.1152310735405447E-2</c:v>
                </c:pt>
                <c:pt idx="25">
                  <c:v>1.7835804142899595E-2</c:v>
                </c:pt>
                <c:pt idx="26">
                  <c:v>1.6862988327699065E-2</c:v>
                </c:pt>
                <c:pt idx="27">
                  <c:v>1.1116369132040151E-2</c:v>
                </c:pt>
                <c:pt idx="28">
                  <c:v>8.8442264036594671E-3</c:v>
                </c:pt>
                <c:pt idx="29">
                  <c:v>1.3430629203128149E-2</c:v>
                </c:pt>
                <c:pt idx="30">
                  <c:v>1.7337165828444183E-2</c:v>
                </c:pt>
                <c:pt idx="31">
                  <c:v>2.4286745327720863E-2</c:v>
                </c:pt>
                <c:pt idx="32">
                  <c:v>1.3320300610523805E-2</c:v>
                </c:pt>
                <c:pt idx="33">
                  <c:v>4.3667912729670414E-3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B9-465C-A56D-BBC837079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33632"/>
        <c:axId val="156135424"/>
      </c:lineChart>
      <c:catAx>
        <c:axId val="156133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135424"/>
        <c:crosses val="autoZero"/>
        <c:auto val="1"/>
        <c:lblAlgn val="ctr"/>
        <c:lblOffset val="100"/>
        <c:noMultiLvlLbl val="0"/>
      </c:catAx>
      <c:valAx>
        <c:axId val="15613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13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Death Rate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CZE'!$K$33:$K$72</c:f>
              <c:numCache>
                <c:formatCode>General</c:formatCode>
                <c:ptCount val="40"/>
                <c:pt idx="0">
                  <c:v>2.5089605734767025E-3</c:v>
                </c:pt>
                <c:pt idx="1">
                  <c:v>2.7091093802912294E-3</c:v>
                </c:pt>
                <c:pt idx="2">
                  <c:v>2.4752475247524753E-3</c:v>
                </c:pt>
                <c:pt idx="3">
                  <c:v>1.4330753797649756E-3</c:v>
                </c:pt>
                <c:pt idx="4">
                  <c:v>2.4019215372297837E-3</c:v>
                </c:pt>
                <c:pt idx="5">
                  <c:v>1.4760147601476014E-3</c:v>
                </c:pt>
                <c:pt idx="6">
                  <c:v>1.845444059976932E-3</c:v>
                </c:pt>
                <c:pt idx="7">
                  <c:v>2.4864376130198916E-3</c:v>
                </c:pt>
                <c:pt idx="8">
                  <c:v>2.1630975556997619E-3</c:v>
                </c:pt>
                <c:pt idx="9">
                  <c:v>2.3123817532058021E-3</c:v>
                </c:pt>
                <c:pt idx="10">
                  <c:v>2.6104417670682733E-3</c:v>
                </c:pt>
                <c:pt idx="11">
                  <c:v>1.3576415826221878E-3</c:v>
                </c:pt>
                <c:pt idx="12">
                  <c:v>1.8986140117714068E-3</c:v>
                </c:pt>
                <c:pt idx="13">
                  <c:v>1.6784781797836627E-3</c:v>
                </c:pt>
                <c:pt idx="14">
                  <c:v>9.2781592132120988E-4</c:v>
                </c:pt>
                <c:pt idx="15">
                  <c:v>3.3351862145636463E-3</c:v>
                </c:pt>
                <c:pt idx="16">
                  <c:v>9.4197437829691034E-4</c:v>
                </c:pt>
                <c:pt idx="17">
                  <c:v>5.6433408577878099E-4</c:v>
                </c:pt>
                <c:pt idx="18">
                  <c:v>7.5585789871504159E-4</c:v>
                </c:pt>
                <c:pt idx="19">
                  <c:v>1.5378700499807767E-3</c:v>
                </c:pt>
                <c:pt idx="20">
                  <c:v>9.6190842631781453E-4</c:v>
                </c:pt>
                <c:pt idx="21">
                  <c:v>1.5203344735841885E-3</c:v>
                </c:pt>
                <c:pt idx="22">
                  <c:v>1.3600155430347775E-3</c:v>
                </c:pt>
                <c:pt idx="23">
                  <c:v>1.3801261829652998E-3</c:v>
                </c:pt>
                <c:pt idx="24">
                  <c:v>4.0526849037487333E-4</c:v>
                </c:pt>
                <c:pt idx="25">
                  <c:v>8.2901554404145078E-4</c:v>
                </c:pt>
                <c:pt idx="26">
                  <c:v>8.5324232081911264E-4</c:v>
                </c:pt>
                <c:pt idx="27">
                  <c:v>4.2725913266396069E-4</c:v>
                </c:pt>
                <c:pt idx="28">
                  <c:v>6.4669109721922824E-4</c:v>
                </c:pt>
                <c:pt idx="29">
                  <c:v>9.099181073703367E-4</c:v>
                </c:pt>
                <c:pt idx="30">
                  <c:v>0</c:v>
                </c:pt>
                <c:pt idx="31">
                  <c:v>2.1206409048067859E-3</c:v>
                </c:pt>
                <c:pt idx="32">
                  <c:v>9.6805421103581804E-4</c:v>
                </c:pt>
                <c:pt idx="33">
                  <c:v>1.2121212121212121E-3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BA-47CD-952B-4A6F369E3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52576"/>
        <c:axId val="156154112"/>
      </c:lineChart>
      <c:catAx>
        <c:axId val="156152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154112"/>
        <c:crosses val="autoZero"/>
        <c:auto val="1"/>
        <c:lblAlgn val="ctr"/>
        <c:lblOffset val="100"/>
        <c:noMultiLvlLbl val="0"/>
      </c:catAx>
      <c:valAx>
        <c:axId val="15615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15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Recovery Rate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CZE'!$L$33:$L$72</c:f>
              <c:numCache>
                <c:formatCode>General</c:formatCode>
                <c:ptCount val="40"/>
                <c:pt idx="0">
                  <c:v>5.017921146953405E-3</c:v>
                </c:pt>
                <c:pt idx="1">
                  <c:v>6.7727734507280731E-3</c:v>
                </c:pt>
                <c:pt idx="2">
                  <c:v>4.9504950495049506E-3</c:v>
                </c:pt>
                <c:pt idx="3">
                  <c:v>1.7196904557179708E-3</c:v>
                </c:pt>
                <c:pt idx="4">
                  <c:v>1.3344008540165466E-3</c:v>
                </c:pt>
                <c:pt idx="5">
                  <c:v>1.4760147601476014E-3</c:v>
                </c:pt>
                <c:pt idx="6">
                  <c:v>4.1522491349480972E-3</c:v>
                </c:pt>
                <c:pt idx="7">
                  <c:v>5.650994575045208E-3</c:v>
                </c:pt>
                <c:pt idx="8">
                  <c:v>1.1031797534068787E-2</c:v>
                </c:pt>
                <c:pt idx="9">
                  <c:v>1.2823207904141265E-2</c:v>
                </c:pt>
                <c:pt idx="10">
                  <c:v>1.3654618473895583E-2</c:v>
                </c:pt>
                <c:pt idx="11">
                  <c:v>8.7276958882854926E-3</c:v>
                </c:pt>
                <c:pt idx="12">
                  <c:v>1.2340991076514145E-2</c:v>
                </c:pt>
                <c:pt idx="13">
                  <c:v>9.8843715031704596E-3</c:v>
                </c:pt>
                <c:pt idx="14">
                  <c:v>1.0205975134533309E-2</c:v>
                </c:pt>
                <c:pt idx="15">
                  <c:v>2.8349082823790995E-2</c:v>
                </c:pt>
                <c:pt idx="16">
                  <c:v>2.7694046721929162E-2</c:v>
                </c:pt>
                <c:pt idx="17">
                  <c:v>2.8781038374717832E-2</c:v>
                </c:pt>
                <c:pt idx="18">
                  <c:v>3.8170823885109596E-2</c:v>
                </c:pt>
                <c:pt idx="19">
                  <c:v>1.9415609381007306E-2</c:v>
                </c:pt>
                <c:pt idx="20">
                  <c:v>4.4247787610619468E-3</c:v>
                </c:pt>
                <c:pt idx="21">
                  <c:v>4.9600912200684154E-2</c:v>
                </c:pt>
                <c:pt idx="22">
                  <c:v>3.9051874878570043E-2</c:v>
                </c:pt>
                <c:pt idx="23">
                  <c:v>4.5149842271293372E-2</c:v>
                </c:pt>
                <c:pt idx="24">
                  <c:v>3.3029381965552176E-2</c:v>
                </c:pt>
                <c:pt idx="25">
                  <c:v>4.5388601036269433E-2</c:v>
                </c:pt>
                <c:pt idx="26">
                  <c:v>1.7491467576791809E-2</c:v>
                </c:pt>
                <c:pt idx="27">
                  <c:v>1.9653920102542192E-2</c:v>
                </c:pt>
                <c:pt idx="28">
                  <c:v>6.0573399439534381E-2</c:v>
                </c:pt>
                <c:pt idx="29">
                  <c:v>2.7752502274795268E-2</c:v>
                </c:pt>
                <c:pt idx="30">
                  <c:v>3.6960036960036961E-2</c:v>
                </c:pt>
                <c:pt idx="31">
                  <c:v>4.8539114043355328E-2</c:v>
                </c:pt>
                <c:pt idx="32">
                  <c:v>1.4036786060019362E-2</c:v>
                </c:pt>
                <c:pt idx="33">
                  <c:v>2.1575757575757575E-2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2C-480E-B6B6-E9495CAA1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71264"/>
        <c:axId val="156386048"/>
      </c:lineChart>
      <c:catAx>
        <c:axId val="156171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386048"/>
        <c:crosses val="autoZero"/>
        <c:auto val="1"/>
        <c:lblAlgn val="ctr"/>
        <c:lblOffset val="100"/>
        <c:noMultiLvlLbl val="0"/>
      </c:catAx>
      <c:valAx>
        <c:axId val="15638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17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R_t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546546436941035E-2"/>
          <c:y val="0.18913738509858935"/>
          <c:w val="0.87705743852562035"/>
          <c:h val="0.7523464077550613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CZE'!$M$33:$M$72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3.1981613676408625</c:v>
                </c:pt>
                <c:pt idx="9">
                  <c:v>0</c:v>
                </c:pt>
                <c:pt idx="10">
                  <c:v>3.1744141179678027</c:v>
                </c:pt>
                <c:pt idx="11">
                  <c:v>0</c:v>
                </c:pt>
                <c:pt idx="12">
                  <c:v>0</c:v>
                </c:pt>
                <c:pt idx="13">
                  <c:v>1.4362754399925479</c:v>
                </c:pt>
                <c:pt idx="14">
                  <c:v>1.1339677168093525</c:v>
                </c:pt>
                <c:pt idx="15">
                  <c:v>0.47980363029921702</c:v>
                </c:pt>
                <c:pt idx="16">
                  <c:v>1.0532355504657986</c:v>
                </c:pt>
                <c:pt idx="17">
                  <c:v>0.84665200319344891</c:v>
                </c:pt>
                <c:pt idx="18">
                  <c:v>0.56344526374303805</c:v>
                </c:pt>
                <c:pt idx="19">
                  <c:v>0.9638922136164596</c:v>
                </c:pt>
                <c:pt idx="20">
                  <c:v>3.2877571258234641</c:v>
                </c:pt>
                <c:pt idx="21">
                  <c:v>0.5728515676075393</c:v>
                </c:pt>
                <c:pt idx="22">
                  <c:v>0.63983533499052825</c:v>
                </c:pt>
                <c:pt idx="23">
                  <c:v>0.41976720270213702</c:v>
                </c:pt>
                <c:pt idx="24">
                  <c:v>0.33355547563167204</c:v>
                </c:pt>
                <c:pt idx="25">
                  <c:v>0.38590921519950916</c:v>
                </c:pt>
                <c:pt idx="26">
                  <c:v>0.91922894511922348</c:v>
                </c:pt>
                <c:pt idx="27">
                  <c:v>0</c:v>
                </c:pt>
                <c:pt idx="28">
                  <c:v>0.14446607847386009</c:v>
                </c:pt>
                <c:pt idx="29">
                  <c:v>0.46857972997580433</c:v>
                </c:pt>
                <c:pt idx="30">
                  <c:v>0.46907869294584292</c:v>
                </c:pt>
                <c:pt idx="31">
                  <c:v>0.47940905660859229</c:v>
                </c:pt>
                <c:pt idx="32">
                  <c:v>0.88773358262394131</c:v>
                </c:pt>
                <c:pt idx="33">
                  <c:v>0.19162780852116007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FD-4E64-A6FB-533A7E3BA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23680"/>
        <c:axId val="156425216"/>
      </c:lineChart>
      <c:catAx>
        <c:axId val="156423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425216"/>
        <c:crosses val="autoZero"/>
        <c:auto val="1"/>
        <c:lblAlgn val="ctr"/>
        <c:lblOffset val="100"/>
        <c:noMultiLvlLbl val="0"/>
      </c:catAx>
      <c:valAx>
        <c:axId val="156425216"/>
        <c:scaling>
          <c:logBase val="10"/>
          <c:orientation val="minMax"/>
          <c:max val="10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42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Dynamics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CZE'!$F$3</c:f>
              <c:strCache>
                <c:ptCount val="1"/>
                <c:pt idx="0">
                  <c:v>New 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CZE'!$F$4:$F$66</c:f>
              <c:numCache>
                <c:formatCode>General</c:formatCode>
                <c:ptCount val="63"/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11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25</c:v>
                </c:pt>
                <c:pt idx="10">
                  <c:v>31</c:v>
                </c:pt>
                <c:pt idx="11">
                  <c:v>22</c:v>
                </c:pt>
                <c:pt idx="12">
                  <c:v>25</c:v>
                </c:pt>
                <c:pt idx="13">
                  <c:v>48</c:v>
                </c:pt>
                <c:pt idx="14">
                  <c:v>104</c:v>
                </c:pt>
                <c:pt idx="15">
                  <c:v>51</c:v>
                </c:pt>
                <c:pt idx="16">
                  <c:v>90</c:v>
                </c:pt>
                <c:pt idx="17">
                  <c:v>88</c:v>
                </c:pt>
                <c:pt idx="18">
                  <c:v>172</c:v>
                </c:pt>
                <c:pt idx="19">
                  <c:v>139</c:v>
                </c:pt>
                <c:pt idx="20">
                  <c:v>162</c:v>
                </c:pt>
                <c:pt idx="21">
                  <c:v>125</c:v>
                </c:pt>
                <c:pt idx="22">
                  <c:v>116</c:v>
                </c:pt>
                <c:pt idx="23">
                  <c:v>158</c:v>
                </c:pt>
                <c:pt idx="24">
                  <c:v>260</c:v>
                </c:pt>
                <c:pt idx="25">
                  <c:v>271</c:v>
                </c:pt>
                <c:pt idx="26">
                  <c:v>354</c:v>
                </c:pt>
                <c:pt idx="27">
                  <c:v>352</c:v>
                </c:pt>
                <c:pt idx="28">
                  <c:v>186</c:v>
                </c:pt>
                <c:pt idx="29">
                  <c:v>184</c:v>
                </c:pt>
                <c:pt idx="30">
                  <c:v>307</c:v>
                </c:pt>
                <c:pt idx="31">
                  <c:v>281</c:v>
                </c:pt>
                <c:pt idx="32">
                  <c:v>269</c:v>
                </c:pt>
                <c:pt idx="33">
                  <c:v>332</c:v>
                </c:pt>
                <c:pt idx="34">
                  <c:v>282</c:v>
                </c:pt>
                <c:pt idx="35">
                  <c:v>115</c:v>
                </c:pt>
                <c:pt idx="36">
                  <c:v>235</c:v>
                </c:pt>
                <c:pt idx="37">
                  <c:v>195</c:v>
                </c:pt>
                <c:pt idx="38">
                  <c:v>295</c:v>
                </c:pt>
                <c:pt idx="39">
                  <c:v>257</c:v>
                </c:pt>
                <c:pt idx="40">
                  <c:v>163</c:v>
                </c:pt>
                <c:pt idx="41">
                  <c:v>170</c:v>
                </c:pt>
                <c:pt idx="42">
                  <c:v>89</c:v>
                </c:pt>
                <c:pt idx="43">
                  <c:v>68</c:v>
                </c:pt>
                <c:pt idx="44">
                  <c:v>82</c:v>
                </c:pt>
                <c:pt idx="45">
                  <c:v>160</c:v>
                </c:pt>
                <c:pt idx="46">
                  <c:v>132</c:v>
                </c:pt>
                <c:pt idx="47">
                  <c:v>116</c:v>
                </c:pt>
                <c:pt idx="48">
                  <c:v>105</c:v>
                </c:pt>
                <c:pt idx="49">
                  <c:v>92</c:v>
                </c:pt>
                <c:pt idx="50">
                  <c:v>154</c:v>
                </c:pt>
                <c:pt idx="51">
                  <c:v>133</c:v>
                </c:pt>
                <c:pt idx="52">
                  <c:v>99</c:v>
                </c:pt>
                <c:pt idx="53">
                  <c:v>55</c:v>
                </c:pt>
                <c:pt idx="54">
                  <c:v>86</c:v>
                </c:pt>
                <c:pt idx="55">
                  <c:v>79</c:v>
                </c:pt>
                <c:pt idx="56">
                  <c:v>52</c:v>
                </c:pt>
                <c:pt idx="57">
                  <c:v>41</c:v>
                </c:pt>
                <c:pt idx="58">
                  <c:v>59</c:v>
                </c:pt>
                <c:pt idx="59">
                  <c:v>75</c:v>
                </c:pt>
                <c:pt idx="60">
                  <c:v>103</c:v>
                </c:pt>
                <c:pt idx="61">
                  <c:v>55</c:v>
                </c:pt>
                <c:pt idx="62">
                  <c:v>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5F4-49AB-8BFB-198D359C35B2}"/>
            </c:ext>
          </c:extLst>
        </c:ser>
        <c:ser>
          <c:idx val="2"/>
          <c:order val="2"/>
          <c:tx>
            <c:strRef>
              <c:f>'data CZE'!$H$3</c:f>
              <c:strCache>
                <c:ptCount val="1"/>
                <c:pt idx="0">
                  <c:v>New 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CZE'!$H$4:$H$66</c:f>
              <c:numCache>
                <c:formatCode>General</c:formatCode>
                <c:ptCount val="6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14</c:v>
                </c:pt>
                <c:pt idx="30">
                  <c:v>20</c:v>
                </c:pt>
                <c:pt idx="31">
                  <c:v>16</c:v>
                </c:pt>
                <c:pt idx="32">
                  <c:v>6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25</c:v>
                </c:pt>
                <c:pt idx="37">
                  <c:v>51</c:v>
                </c:pt>
                <c:pt idx="38">
                  <c:v>61</c:v>
                </c:pt>
                <c:pt idx="39">
                  <c:v>68</c:v>
                </c:pt>
                <c:pt idx="40">
                  <c:v>45</c:v>
                </c:pt>
                <c:pt idx="41">
                  <c:v>65</c:v>
                </c:pt>
                <c:pt idx="42">
                  <c:v>53</c:v>
                </c:pt>
                <c:pt idx="43">
                  <c:v>55</c:v>
                </c:pt>
                <c:pt idx="44">
                  <c:v>153</c:v>
                </c:pt>
                <c:pt idx="45">
                  <c:v>147</c:v>
                </c:pt>
                <c:pt idx="46">
                  <c:v>153</c:v>
                </c:pt>
                <c:pt idx="47">
                  <c:v>202</c:v>
                </c:pt>
                <c:pt idx="48">
                  <c:v>101</c:v>
                </c:pt>
                <c:pt idx="49">
                  <c:v>23</c:v>
                </c:pt>
                <c:pt idx="50">
                  <c:v>261</c:v>
                </c:pt>
                <c:pt idx="51">
                  <c:v>201</c:v>
                </c:pt>
                <c:pt idx="52">
                  <c:v>229</c:v>
                </c:pt>
                <c:pt idx="53">
                  <c:v>163</c:v>
                </c:pt>
                <c:pt idx="54">
                  <c:v>219</c:v>
                </c:pt>
                <c:pt idx="55">
                  <c:v>82</c:v>
                </c:pt>
                <c:pt idx="56">
                  <c:v>92</c:v>
                </c:pt>
                <c:pt idx="57">
                  <c:v>281</c:v>
                </c:pt>
                <c:pt idx="58">
                  <c:v>122</c:v>
                </c:pt>
                <c:pt idx="59">
                  <c:v>160</c:v>
                </c:pt>
                <c:pt idx="60">
                  <c:v>206</c:v>
                </c:pt>
                <c:pt idx="61">
                  <c:v>58</c:v>
                </c:pt>
                <c:pt idx="62">
                  <c:v>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5F4-49AB-8BFB-198D359C3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56416"/>
        <c:axId val="135359872"/>
      </c:lineChart>
      <c:lineChart>
        <c:grouping val="standard"/>
        <c:varyColors val="0"/>
        <c:ser>
          <c:idx val="1"/>
          <c:order val="1"/>
          <c:tx>
            <c:strRef>
              <c:f>'data CZE'!$G$3</c:f>
              <c:strCache>
                <c:ptCount val="1"/>
                <c:pt idx="0">
                  <c:v>New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CZE'!$G$4:$G$66</c:f>
              <c:numCache>
                <c:formatCode>General</c:formatCode>
                <c:ptCount val="6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5</c:v>
                </c:pt>
                <c:pt idx="29">
                  <c:v>7</c:v>
                </c:pt>
                <c:pt idx="30">
                  <c:v>8</c:v>
                </c:pt>
                <c:pt idx="31">
                  <c:v>8</c:v>
                </c:pt>
                <c:pt idx="32">
                  <c:v>5</c:v>
                </c:pt>
                <c:pt idx="33">
                  <c:v>9</c:v>
                </c:pt>
                <c:pt idx="34">
                  <c:v>6</c:v>
                </c:pt>
                <c:pt idx="35">
                  <c:v>8</c:v>
                </c:pt>
                <c:pt idx="36">
                  <c:v>11</c:v>
                </c:pt>
                <c:pt idx="37">
                  <c:v>10</c:v>
                </c:pt>
                <c:pt idx="38">
                  <c:v>11</c:v>
                </c:pt>
                <c:pt idx="39">
                  <c:v>13</c:v>
                </c:pt>
                <c:pt idx="40">
                  <c:v>7</c:v>
                </c:pt>
                <c:pt idx="41">
                  <c:v>10</c:v>
                </c:pt>
                <c:pt idx="42">
                  <c:v>9</c:v>
                </c:pt>
                <c:pt idx="43">
                  <c:v>5</c:v>
                </c:pt>
                <c:pt idx="44">
                  <c:v>18</c:v>
                </c:pt>
                <c:pt idx="45">
                  <c:v>5</c:v>
                </c:pt>
                <c:pt idx="46">
                  <c:v>3</c:v>
                </c:pt>
                <c:pt idx="47">
                  <c:v>4</c:v>
                </c:pt>
                <c:pt idx="48">
                  <c:v>8</c:v>
                </c:pt>
                <c:pt idx="49">
                  <c:v>5</c:v>
                </c:pt>
                <c:pt idx="50">
                  <c:v>8</c:v>
                </c:pt>
                <c:pt idx="51">
                  <c:v>7</c:v>
                </c:pt>
                <c:pt idx="52">
                  <c:v>7</c:v>
                </c:pt>
                <c:pt idx="53">
                  <c:v>2</c:v>
                </c:pt>
                <c:pt idx="54">
                  <c:v>4</c:v>
                </c:pt>
                <c:pt idx="55">
                  <c:v>4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0</c:v>
                </c:pt>
                <c:pt idx="60">
                  <c:v>9</c:v>
                </c:pt>
                <c:pt idx="61">
                  <c:v>4</c:v>
                </c:pt>
                <c:pt idx="62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F4-49AB-8BFB-198D359C3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42048"/>
        <c:axId val="135534464"/>
      </c:lineChart>
      <c:catAx>
        <c:axId val="135356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5359872"/>
        <c:crosses val="autoZero"/>
        <c:auto val="1"/>
        <c:lblAlgn val="ctr"/>
        <c:lblOffset val="100"/>
        <c:noMultiLvlLbl val="0"/>
      </c:catAx>
      <c:valAx>
        <c:axId val="1353598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5356416"/>
        <c:crosses val="autoZero"/>
        <c:crossBetween val="between"/>
      </c:valAx>
      <c:valAx>
        <c:axId val="1355344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3842048"/>
        <c:crosses val="max"/>
        <c:crossBetween val="between"/>
      </c:valAx>
      <c:catAx>
        <c:axId val="133842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35534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Development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CZE'!$B$3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CZE'!$B$4:$B$66</c:f>
              <c:numCache>
                <c:formatCode>General</c:formatCode>
                <c:ptCount val="63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19</c:v>
                </c:pt>
                <c:pt idx="6">
                  <c:v>26</c:v>
                </c:pt>
                <c:pt idx="7">
                  <c:v>32</c:v>
                </c:pt>
                <c:pt idx="8">
                  <c:v>38</c:v>
                </c:pt>
                <c:pt idx="9">
                  <c:v>63</c:v>
                </c:pt>
                <c:pt idx="10">
                  <c:v>94</c:v>
                </c:pt>
                <c:pt idx="11">
                  <c:v>116</c:v>
                </c:pt>
                <c:pt idx="12">
                  <c:v>141</c:v>
                </c:pt>
                <c:pt idx="13">
                  <c:v>189</c:v>
                </c:pt>
                <c:pt idx="14">
                  <c:v>293</c:v>
                </c:pt>
                <c:pt idx="15">
                  <c:v>344</c:v>
                </c:pt>
                <c:pt idx="16">
                  <c:v>434</c:v>
                </c:pt>
                <c:pt idx="17">
                  <c:v>522</c:v>
                </c:pt>
                <c:pt idx="18">
                  <c:v>694</c:v>
                </c:pt>
                <c:pt idx="19">
                  <c:v>833</c:v>
                </c:pt>
                <c:pt idx="20">
                  <c:v>995</c:v>
                </c:pt>
                <c:pt idx="21">
                  <c:v>1120</c:v>
                </c:pt>
                <c:pt idx="22">
                  <c:v>1236</c:v>
                </c:pt>
                <c:pt idx="23">
                  <c:v>1394</c:v>
                </c:pt>
                <c:pt idx="24">
                  <c:v>1654</c:v>
                </c:pt>
                <c:pt idx="25">
                  <c:v>1925</c:v>
                </c:pt>
                <c:pt idx="26">
                  <c:v>2279</c:v>
                </c:pt>
                <c:pt idx="27">
                  <c:v>2631</c:v>
                </c:pt>
                <c:pt idx="28">
                  <c:v>2817</c:v>
                </c:pt>
                <c:pt idx="29">
                  <c:v>3001</c:v>
                </c:pt>
                <c:pt idx="30">
                  <c:v>3308</c:v>
                </c:pt>
                <c:pt idx="31">
                  <c:v>3589</c:v>
                </c:pt>
                <c:pt idx="32">
                  <c:v>3858</c:v>
                </c:pt>
                <c:pt idx="33">
                  <c:v>4190</c:v>
                </c:pt>
                <c:pt idx="34">
                  <c:v>4472</c:v>
                </c:pt>
                <c:pt idx="35">
                  <c:v>4587</c:v>
                </c:pt>
                <c:pt idx="36">
                  <c:v>4822</c:v>
                </c:pt>
                <c:pt idx="37">
                  <c:v>5017</c:v>
                </c:pt>
                <c:pt idx="38">
                  <c:v>5312</c:v>
                </c:pt>
                <c:pt idx="39">
                  <c:v>5569</c:v>
                </c:pt>
                <c:pt idx="40">
                  <c:v>5732</c:v>
                </c:pt>
                <c:pt idx="41">
                  <c:v>5902</c:v>
                </c:pt>
                <c:pt idx="42">
                  <c:v>5991</c:v>
                </c:pt>
                <c:pt idx="43">
                  <c:v>6059</c:v>
                </c:pt>
                <c:pt idx="44">
                  <c:v>6141</c:v>
                </c:pt>
                <c:pt idx="45">
                  <c:v>6301</c:v>
                </c:pt>
                <c:pt idx="46">
                  <c:v>6433</c:v>
                </c:pt>
                <c:pt idx="47">
                  <c:v>6549</c:v>
                </c:pt>
                <c:pt idx="48">
                  <c:v>6654</c:v>
                </c:pt>
                <c:pt idx="49">
                  <c:v>6746</c:v>
                </c:pt>
                <c:pt idx="50">
                  <c:v>6900</c:v>
                </c:pt>
                <c:pt idx="51">
                  <c:v>7033</c:v>
                </c:pt>
                <c:pt idx="52">
                  <c:v>7132</c:v>
                </c:pt>
                <c:pt idx="53">
                  <c:v>7187</c:v>
                </c:pt>
                <c:pt idx="54">
                  <c:v>7273</c:v>
                </c:pt>
                <c:pt idx="55">
                  <c:v>7352</c:v>
                </c:pt>
                <c:pt idx="56">
                  <c:v>7404</c:v>
                </c:pt>
                <c:pt idx="57">
                  <c:v>7445</c:v>
                </c:pt>
                <c:pt idx="58">
                  <c:v>7504</c:v>
                </c:pt>
                <c:pt idx="59">
                  <c:v>7579</c:v>
                </c:pt>
                <c:pt idx="60">
                  <c:v>7682</c:v>
                </c:pt>
                <c:pt idx="61">
                  <c:v>7737</c:v>
                </c:pt>
                <c:pt idx="62">
                  <c:v>7755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D7-4BE9-AB08-39CB3ED96A0D}"/>
            </c:ext>
          </c:extLst>
        </c:ser>
        <c:ser>
          <c:idx val="2"/>
          <c:order val="2"/>
          <c:tx>
            <c:strRef>
              <c:f>'data CZE'!$D$3</c:f>
              <c:strCache>
                <c:ptCount val="1"/>
                <c:pt idx="0">
                  <c:v>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CZE'!$D$4:$D$66</c:f>
              <c:numCache>
                <c:formatCode>General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6</c:v>
                </c:pt>
                <c:pt idx="21">
                  <c:v>6</c:v>
                </c:pt>
                <c:pt idx="22">
                  <c:v>7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25</c:v>
                </c:pt>
                <c:pt idx="30">
                  <c:v>45</c:v>
                </c:pt>
                <c:pt idx="31">
                  <c:v>61</c:v>
                </c:pt>
                <c:pt idx="32">
                  <c:v>67</c:v>
                </c:pt>
                <c:pt idx="33">
                  <c:v>72</c:v>
                </c:pt>
                <c:pt idx="34">
                  <c:v>78</c:v>
                </c:pt>
                <c:pt idx="35">
                  <c:v>96</c:v>
                </c:pt>
                <c:pt idx="36">
                  <c:v>121</c:v>
                </c:pt>
                <c:pt idx="37">
                  <c:v>172</c:v>
                </c:pt>
                <c:pt idx="38">
                  <c:v>233</c:v>
                </c:pt>
                <c:pt idx="39">
                  <c:v>301</c:v>
                </c:pt>
                <c:pt idx="40">
                  <c:v>346</c:v>
                </c:pt>
                <c:pt idx="41">
                  <c:v>411</c:v>
                </c:pt>
                <c:pt idx="42">
                  <c:v>464</c:v>
                </c:pt>
                <c:pt idx="43">
                  <c:v>519</c:v>
                </c:pt>
                <c:pt idx="44">
                  <c:v>672</c:v>
                </c:pt>
                <c:pt idx="45">
                  <c:v>819</c:v>
                </c:pt>
                <c:pt idx="46">
                  <c:v>972</c:v>
                </c:pt>
                <c:pt idx="47">
                  <c:v>1174</c:v>
                </c:pt>
                <c:pt idx="48">
                  <c:v>1275</c:v>
                </c:pt>
                <c:pt idx="49">
                  <c:v>1298</c:v>
                </c:pt>
                <c:pt idx="50">
                  <c:v>1559</c:v>
                </c:pt>
                <c:pt idx="51">
                  <c:v>1760</c:v>
                </c:pt>
                <c:pt idx="52">
                  <c:v>1989</c:v>
                </c:pt>
                <c:pt idx="53">
                  <c:v>2152</c:v>
                </c:pt>
                <c:pt idx="54">
                  <c:v>2371</c:v>
                </c:pt>
                <c:pt idx="55">
                  <c:v>2453</c:v>
                </c:pt>
                <c:pt idx="56">
                  <c:v>2545</c:v>
                </c:pt>
                <c:pt idx="57">
                  <c:v>2826</c:v>
                </c:pt>
                <c:pt idx="58">
                  <c:v>2948</c:v>
                </c:pt>
                <c:pt idx="59">
                  <c:v>3108</c:v>
                </c:pt>
                <c:pt idx="60">
                  <c:v>3314</c:v>
                </c:pt>
                <c:pt idx="61">
                  <c:v>3372</c:v>
                </c:pt>
                <c:pt idx="62">
                  <c:v>3461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D7-4BE9-AB08-39CB3ED96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27296"/>
        <c:axId val="40728832"/>
      </c:lineChart>
      <c:lineChart>
        <c:grouping val="standard"/>
        <c:varyColors val="0"/>
        <c:ser>
          <c:idx val="1"/>
          <c:order val="1"/>
          <c:tx>
            <c:strRef>
              <c:f>'data CZE'!$C$3</c:f>
              <c:strCache>
                <c:ptCount val="1"/>
                <c:pt idx="0">
                  <c:v>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CZE'!$C$4:$C$66</c:f>
              <c:numCache>
                <c:formatCode>General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6</c:v>
                </c:pt>
                <c:pt idx="25">
                  <c:v>9</c:v>
                </c:pt>
                <c:pt idx="26">
                  <c:v>9</c:v>
                </c:pt>
                <c:pt idx="27">
                  <c:v>11</c:v>
                </c:pt>
                <c:pt idx="28">
                  <c:v>16</c:v>
                </c:pt>
                <c:pt idx="29">
                  <c:v>23</c:v>
                </c:pt>
                <c:pt idx="30">
                  <c:v>31</c:v>
                </c:pt>
                <c:pt idx="31">
                  <c:v>39</c:v>
                </c:pt>
                <c:pt idx="32">
                  <c:v>44</c:v>
                </c:pt>
                <c:pt idx="33">
                  <c:v>53</c:v>
                </c:pt>
                <c:pt idx="34">
                  <c:v>59</c:v>
                </c:pt>
                <c:pt idx="35">
                  <c:v>67</c:v>
                </c:pt>
                <c:pt idx="36">
                  <c:v>78</c:v>
                </c:pt>
                <c:pt idx="37">
                  <c:v>88</c:v>
                </c:pt>
                <c:pt idx="38">
                  <c:v>99</c:v>
                </c:pt>
                <c:pt idx="39">
                  <c:v>112</c:v>
                </c:pt>
                <c:pt idx="40">
                  <c:v>119</c:v>
                </c:pt>
                <c:pt idx="41">
                  <c:v>129</c:v>
                </c:pt>
                <c:pt idx="42">
                  <c:v>138</c:v>
                </c:pt>
                <c:pt idx="43">
                  <c:v>143</c:v>
                </c:pt>
                <c:pt idx="44">
                  <c:v>161</c:v>
                </c:pt>
                <c:pt idx="45">
                  <c:v>166</c:v>
                </c:pt>
                <c:pt idx="46">
                  <c:v>169</c:v>
                </c:pt>
                <c:pt idx="47">
                  <c:v>173</c:v>
                </c:pt>
                <c:pt idx="48">
                  <c:v>181</c:v>
                </c:pt>
                <c:pt idx="49">
                  <c:v>186</c:v>
                </c:pt>
                <c:pt idx="50">
                  <c:v>194</c:v>
                </c:pt>
                <c:pt idx="51">
                  <c:v>201</c:v>
                </c:pt>
                <c:pt idx="52">
                  <c:v>208</c:v>
                </c:pt>
                <c:pt idx="53">
                  <c:v>210</c:v>
                </c:pt>
                <c:pt idx="54">
                  <c:v>214</c:v>
                </c:pt>
                <c:pt idx="55">
                  <c:v>218</c:v>
                </c:pt>
                <c:pt idx="56">
                  <c:v>220</c:v>
                </c:pt>
                <c:pt idx="57">
                  <c:v>223</c:v>
                </c:pt>
                <c:pt idx="58">
                  <c:v>227</c:v>
                </c:pt>
                <c:pt idx="59">
                  <c:v>227</c:v>
                </c:pt>
                <c:pt idx="60">
                  <c:v>236</c:v>
                </c:pt>
                <c:pt idx="61">
                  <c:v>240</c:v>
                </c:pt>
                <c:pt idx="62">
                  <c:v>245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D7-4BE9-AB08-39CB3ED96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64896"/>
        <c:axId val="65622016"/>
      </c:lineChart>
      <c:catAx>
        <c:axId val="40727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728832"/>
        <c:crosses val="autoZero"/>
        <c:auto val="1"/>
        <c:lblAlgn val="ctr"/>
        <c:lblOffset val="100"/>
        <c:noMultiLvlLbl val="0"/>
      </c:catAx>
      <c:valAx>
        <c:axId val="4072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727296"/>
        <c:crosses val="autoZero"/>
        <c:crossBetween val="between"/>
      </c:valAx>
      <c:valAx>
        <c:axId val="656220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664896"/>
        <c:crosses val="max"/>
        <c:crossBetween val="between"/>
      </c:valAx>
      <c:catAx>
        <c:axId val="65664896"/>
        <c:scaling>
          <c:orientation val="minMax"/>
        </c:scaling>
        <c:delete val="1"/>
        <c:axPos val="b"/>
        <c:majorTickMark val="out"/>
        <c:minorTickMark val="none"/>
        <c:tickLblPos val="nextTo"/>
        <c:crossAx val="65622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Infection Rate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USA'!$I$33:$I$94</c:f>
              <c:numCache>
                <c:formatCode>General</c:formatCode>
                <c:ptCount val="62"/>
                <c:pt idx="0">
                  <c:v>0.10000002054364633</c:v>
                </c:pt>
                <c:pt idx="1">
                  <c:v>0.36363644493207786</c:v>
                </c:pt>
                <c:pt idx="2">
                  <c:v>0.23529418731064095</c:v>
                </c:pt>
                <c:pt idx="3">
                  <c:v>0.29807702933918218</c:v>
                </c:pt>
                <c:pt idx="4">
                  <c:v>0.5190842031300803</c:v>
                </c:pt>
                <c:pt idx="5">
                  <c:v>0.22727287626915976</c:v>
                </c:pt>
                <c:pt idx="6">
                  <c:v>0.58091332288344466</c:v>
                </c:pt>
                <c:pt idx="7">
                  <c:v>0.3068786795799418</c:v>
                </c:pt>
                <c:pt idx="8">
                  <c:v>0.13265326881918141</c:v>
                </c:pt>
                <c:pt idx="9">
                  <c:v>0.67870155641819696</c:v>
                </c:pt>
                <c:pt idx="10">
                  <c:v>0.34886341594767328</c:v>
                </c:pt>
                <c:pt idx="11">
                  <c:v>0.3088128361911911</c:v>
                </c:pt>
                <c:pt idx="12">
                  <c:v>0.32029956080916255</c:v>
                </c:pt>
                <c:pt idx="13">
                  <c:v>0.25849226769979089</c:v>
                </c:pt>
                <c:pt idx="14">
                  <c:v>0.29011888773214461</c:v>
                </c:pt>
                <c:pt idx="15">
                  <c:v>0.33090303065720245</c:v>
                </c:pt>
                <c:pt idx="16">
                  <c:v>0.39492826387200131</c:v>
                </c:pt>
                <c:pt idx="17">
                  <c:v>0.21633202373808955</c:v>
                </c:pt>
                <c:pt idx="18">
                  <c:v>0.78890743879046088</c:v>
                </c:pt>
                <c:pt idx="19">
                  <c:v>0.41160654789139911</c:v>
                </c:pt>
                <c:pt idx="20">
                  <c:v>0.33510054115619725</c:v>
                </c:pt>
                <c:pt idx="21">
                  <c:v>0.30563338430828135</c:v>
                </c:pt>
                <c:pt idx="22">
                  <c:v>0.32337022786954484</c:v>
                </c:pt>
                <c:pt idx="23">
                  <c:v>0.22952376710158923</c:v>
                </c:pt>
                <c:pt idx="24">
                  <c:v>0.22861613555218949</c:v>
                </c:pt>
                <c:pt idx="25">
                  <c:v>0.28013321848691153</c:v>
                </c:pt>
                <c:pt idx="26">
                  <c:v>0.2175275770320588</c:v>
                </c:pt>
                <c:pt idx="27">
                  <c:v>0.19972466932667995</c:v>
                </c:pt>
                <c:pt idx="28">
                  <c:v>0.16432905966384367</c:v>
                </c:pt>
                <c:pt idx="29">
                  <c:v>0.15415652402556454</c:v>
                </c:pt>
                <c:pt idx="30">
                  <c:v>0.17201264101391242</c:v>
                </c:pt>
                <c:pt idx="31">
                  <c:v>0.14149993893082685</c:v>
                </c:pt>
                <c:pt idx="32">
                  <c:v>0.15199184202187135</c:v>
                </c:pt>
                <c:pt idx="33">
                  <c:v>0.13891339407450221</c:v>
                </c:pt>
                <c:pt idx="34">
                  <c:v>0.12882666888786828</c:v>
                </c:pt>
                <c:pt idx="35">
                  <c:v>9.8666883969613817E-2</c:v>
                </c:pt>
                <c:pt idx="36">
                  <c:v>9.5388195420284552E-2</c:v>
                </c:pt>
                <c:pt idx="37">
                  <c:v>9.1792983595762365E-2</c:v>
                </c:pt>
                <c:pt idx="38">
                  <c:v>8.7076701532013356E-2</c:v>
                </c:pt>
                <c:pt idx="39">
                  <c:v>8.7528275625720131E-2</c:v>
                </c:pt>
                <c:pt idx="40">
                  <c:v>8.0323600417613245E-2</c:v>
                </c:pt>
                <c:pt idx="41">
                  <c:v>6.6583238551363416E-2</c:v>
                </c:pt>
                <c:pt idx="42">
                  <c:v>6.1019182715770309E-2</c:v>
                </c:pt>
                <c:pt idx="43">
                  <c:v>5.066705799307919E-2</c:v>
                </c:pt>
                <c:pt idx="44">
                  <c:v>5.2762046133763577E-2</c:v>
                </c:pt>
                <c:pt idx="45">
                  <c:v>5.3800197937814973E-2</c:v>
                </c:pt>
                <c:pt idx="46">
                  <c:v>5.6307388511977516E-2</c:v>
                </c:pt>
                <c:pt idx="47">
                  <c:v>5.5484785856860161E-2</c:v>
                </c:pt>
                <c:pt idx="48">
                  <c:v>5.3873641439239645E-2</c:v>
                </c:pt>
                <c:pt idx="49">
                  <c:v>4.2422927866252826E-2</c:v>
                </c:pt>
                <c:pt idx="50">
                  <c:v>3.948008139369312E-2</c:v>
                </c:pt>
                <c:pt idx="51">
                  <c:v>4.1206577546996068E-2</c:v>
                </c:pt>
                <c:pt idx="52">
                  <c:v>4.125301845751244E-2</c:v>
                </c:pt>
                <c:pt idx="53">
                  <c:v>4.0331999323833023E-2</c:v>
                </c:pt>
                <c:pt idx="54">
                  <c:v>4.909693763346213E-2</c:v>
                </c:pt>
                <c:pt idx="55">
                  <c:v>4.3596237196649831E-2</c:v>
                </c:pt>
                <c:pt idx="56">
                  <c:v>3.5342579489091121E-2</c:v>
                </c:pt>
                <c:pt idx="57">
                  <c:v>2.7960115370097762E-2</c:v>
                </c:pt>
                <c:pt idx="58">
                  <c:v>2.9808167284182674E-2</c:v>
                </c:pt>
                <c:pt idx="59">
                  <c:v>3.2698494339523633E-2</c:v>
                </c:pt>
                <c:pt idx="60">
                  <c:v>3.4499254660072427E-2</c:v>
                </c:pt>
                <c:pt idx="61">
                  <c:v>4.0056406309810055E-2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BB-4850-A1AE-9E93C4F24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60928"/>
        <c:axId val="105262464"/>
      </c:lineChart>
      <c:catAx>
        <c:axId val="105260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262464"/>
        <c:crosses val="autoZero"/>
        <c:auto val="1"/>
        <c:lblAlgn val="ctr"/>
        <c:lblOffset val="100"/>
        <c:noMultiLvlLbl val="0"/>
      </c:catAx>
      <c:valAx>
        <c:axId val="1052624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26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Death Rate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USA'!$J$33:$J$94</c:f>
              <c:numCache>
                <c:formatCode>General</c:formatCode>
                <c:ptCount val="62"/>
                <c:pt idx="0">
                  <c:v>0</c:v>
                </c:pt>
                <c:pt idx="1">
                  <c:v>7.575757575757576E-2</c:v>
                </c:pt>
                <c:pt idx="2">
                  <c:v>1.1764705882352941E-2</c:v>
                </c:pt>
                <c:pt idx="3">
                  <c:v>3.8461538461538464E-2</c:v>
                </c:pt>
                <c:pt idx="4">
                  <c:v>7.6335877862595417E-3</c:v>
                </c:pt>
                <c:pt idx="5">
                  <c:v>1.0101010101010102E-2</c:v>
                </c:pt>
                <c:pt idx="6">
                  <c:v>1.2448132780082987E-2</c:v>
                </c:pt>
                <c:pt idx="7">
                  <c:v>1.0582010582010581E-2</c:v>
                </c:pt>
                <c:pt idx="8">
                  <c:v>2.0408163265306124E-3</c:v>
                </c:pt>
                <c:pt idx="9">
                  <c:v>1.0830324909747292E-2</c:v>
                </c:pt>
                <c:pt idx="10">
                  <c:v>8.6673889490790895E-3</c:v>
                </c:pt>
                <c:pt idx="11">
                  <c:v>3.2336297493936943E-3</c:v>
                </c:pt>
                <c:pt idx="12">
                  <c:v>4.3451272501551829E-3</c:v>
                </c:pt>
                <c:pt idx="13">
                  <c:v>3.3018867924528303E-3</c:v>
                </c:pt>
                <c:pt idx="14">
                  <c:v>3.3821871476888386E-3</c:v>
                </c:pt>
                <c:pt idx="15">
                  <c:v>6.4252336448598129E-3</c:v>
                </c:pt>
                <c:pt idx="16">
                  <c:v>5.0772626931567333E-3</c:v>
                </c:pt>
                <c:pt idx="17">
                  <c:v>1.5883100381194409E-3</c:v>
                </c:pt>
                <c:pt idx="18">
                  <c:v>1.0846560846560847E-2</c:v>
                </c:pt>
                <c:pt idx="19">
                  <c:v>3.2772232980783555E-3</c:v>
                </c:pt>
                <c:pt idx="20">
                  <c:v>3.3365109628217351E-3</c:v>
                </c:pt>
                <c:pt idx="21">
                  <c:v>4.3795039216466937E-3</c:v>
                </c:pt>
                <c:pt idx="22">
                  <c:v>4.2838346439827424E-3</c:v>
                </c:pt>
                <c:pt idx="23">
                  <c:v>3.4564350004639508E-3</c:v>
                </c:pt>
                <c:pt idx="24">
                  <c:v>4.4797084393151361E-3</c:v>
                </c:pt>
                <c:pt idx="25">
                  <c:v>4.1411399767351687E-3</c:v>
                </c:pt>
                <c:pt idx="26">
                  <c:v>4.5395748419691014E-3</c:v>
                </c:pt>
                <c:pt idx="27">
                  <c:v>4.4855705746570306E-3</c:v>
                </c:pt>
                <c:pt idx="28">
                  <c:v>3.7257005753292727E-3</c:v>
                </c:pt>
                <c:pt idx="29">
                  <c:v>3.7635240136400126E-3</c:v>
                </c:pt>
                <c:pt idx="30">
                  <c:v>5.8482204048065064E-3</c:v>
                </c:pt>
                <c:pt idx="31">
                  <c:v>4.9979128354975914E-3</c:v>
                </c:pt>
                <c:pt idx="32">
                  <c:v>5.8447662093516258E-3</c:v>
                </c:pt>
                <c:pt idx="33">
                  <c:v>5.0766970423101812E-3</c:v>
                </c:pt>
                <c:pt idx="34">
                  <c:v>5.0972657307498939E-3</c:v>
                </c:pt>
                <c:pt idx="35">
                  <c:v>4.2403445498791978E-3</c:v>
                </c:pt>
                <c:pt idx="36">
                  <c:v>3.7580512373480558E-3</c:v>
                </c:pt>
                <c:pt idx="37">
                  <c:v>5.9859563688968399E-3</c:v>
                </c:pt>
                <c:pt idx="38">
                  <c:v>5.2680354365022448E-3</c:v>
                </c:pt>
                <c:pt idx="39">
                  <c:v>4.7132234093511379E-3</c:v>
                </c:pt>
                <c:pt idx="40">
                  <c:v>4.873748295019794E-3</c:v>
                </c:pt>
                <c:pt idx="41">
                  <c:v>4.1767783591227878E-3</c:v>
                </c:pt>
                <c:pt idx="42">
                  <c:v>3.2823840473607145E-3</c:v>
                </c:pt>
                <c:pt idx="43">
                  <c:v>3.0162144010745639E-3</c:v>
                </c:pt>
                <c:pt idx="44">
                  <c:v>4.4879370871049205E-3</c:v>
                </c:pt>
                <c:pt idx="45">
                  <c:v>4.6717247371101589E-3</c:v>
                </c:pt>
                <c:pt idx="46">
                  <c:v>8.2602407557976383E-3</c:v>
                </c:pt>
                <c:pt idx="47">
                  <c:v>6.6504701194394777E-3</c:v>
                </c:pt>
                <c:pt idx="48">
                  <c:v>3.1056928325837977E-3</c:v>
                </c:pt>
                <c:pt idx="49">
                  <c:v>3.1764311038933154E-3</c:v>
                </c:pt>
                <c:pt idx="50">
                  <c:v>2.2120649386935388E-3</c:v>
                </c:pt>
                <c:pt idx="51">
                  <c:v>3.5079705569313765E-3</c:v>
                </c:pt>
                <c:pt idx="52">
                  <c:v>3.1464121799955795E-3</c:v>
                </c:pt>
                <c:pt idx="53">
                  <c:v>4.6512731673746411E-3</c:v>
                </c:pt>
                <c:pt idx="54">
                  <c:v>2.6995465573677324E-3</c:v>
                </c:pt>
                <c:pt idx="55">
                  <c:v>2.3941776145718716E-3</c:v>
                </c:pt>
                <c:pt idx="56">
                  <c:v>1.4361750296864777E-3</c:v>
                </c:pt>
                <c:pt idx="57">
                  <c:v>1.7141094343190084E-3</c:v>
                </c:pt>
                <c:pt idx="58">
                  <c:v>2.5544963279115285E-3</c:v>
                </c:pt>
                <c:pt idx="59">
                  <c:v>3.11586310720263E-3</c:v>
                </c:pt>
                <c:pt idx="60">
                  <c:v>2.3641901512662226E-3</c:v>
                </c:pt>
                <c:pt idx="61">
                  <c:v>2.2839218703994578E-3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97-4141-909D-54EAD5137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99968"/>
        <c:axId val="105301504"/>
      </c:lineChart>
      <c:catAx>
        <c:axId val="105299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301504"/>
        <c:crosses val="autoZero"/>
        <c:auto val="1"/>
        <c:lblAlgn val="ctr"/>
        <c:lblOffset val="100"/>
        <c:noMultiLvlLbl val="0"/>
      </c:catAx>
      <c:valAx>
        <c:axId val="105301504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29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Development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CHN'!$B$3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CHN'!$B$4:$B$90</c:f>
              <c:numCache>
                <c:formatCode>General</c:formatCode>
                <c:ptCount val="87"/>
                <c:pt idx="0">
                  <c:v>7153</c:v>
                </c:pt>
                <c:pt idx="1">
                  <c:v>11177</c:v>
                </c:pt>
                <c:pt idx="2">
                  <c:v>13522</c:v>
                </c:pt>
                <c:pt idx="3">
                  <c:v>16678</c:v>
                </c:pt>
                <c:pt idx="4">
                  <c:v>19665</c:v>
                </c:pt>
                <c:pt idx="5">
                  <c:v>22112</c:v>
                </c:pt>
                <c:pt idx="6">
                  <c:v>24953</c:v>
                </c:pt>
                <c:pt idx="7">
                  <c:v>27100</c:v>
                </c:pt>
                <c:pt idx="8">
                  <c:v>29631</c:v>
                </c:pt>
                <c:pt idx="9">
                  <c:v>31728</c:v>
                </c:pt>
                <c:pt idx="10">
                  <c:v>33366</c:v>
                </c:pt>
                <c:pt idx="11">
                  <c:v>40786</c:v>
                </c:pt>
                <c:pt idx="12">
                  <c:v>48206</c:v>
                </c:pt>
                <c:pt idx="13">
                  <c:v>54406</c:v>
                </c:pt>
                <c:pt idx="14">
                  <c:v>56249</c:v>
                </c:pt>
                <c:pt idx="15">
                  <c:v>58182</c:v>
                </c:pt>
                <c:pt idx="16">
                  <c:v>59989</c:v>
                </c:pt>
                <c:pt idx="17">
                  <c:v>61682</c:v>
                </c:pt>
                <c:pt idx="18">
                  <c:v>62031</c:v>
                </c:pt>
                <c:pt idx="19">
                  <c:v>62442</c:v>
                </c:pt>
                <c:pt idx="20">
                  <c:v>62662</c:v>
                </c:pt>
                <c:pt idx="21">
                  <c:v>64084</c:v>
                </c:pt>
                <c:pt idx="22">
                  <c:v>64084</c:v>
                </c:pt>
                <c:pt idx="23">
                  <c:v>64287</c:v>
                </c:pt>
                <c:pt idx="24">
                  <c:v>64786</c:v>
                </c:pt>
                <c:pt idx="25">
                  <c:v>65187</c:v>
                </c:pt>
                <c:pt idx="26">
                  <c:v>65596</c:v>
                </c:pt>
                <c:pt idx="27">
                  <c:v>65914</c:v>
                </c:pt>
                <c:pt idx="28">
                  <c:v>66337</c:v>
                </c:pt>
                <c:pt idx="29">
                  <c:v>66907</c:v>
                </c:pt>
                <c:pt idx="30">
                  <c:v>67103</c:v>
                </c:pt>
                <c:pt idx="31">
                  <c:v>67217</c:v>
                </c:pt>
                <c:pt idx="32">
                  <c:v>67332</c:v>
                </c:pt>
                <c:pt idx="33">
                  <c:v>67466</c:v>
                </c:pt>
                <c:pt idx="34">
                  <c:v>67592</c:v>
                </c:pt>
                <c:pt idx="35">
                  <c:v>67666</c:v>
                </c:pt>
                <c:pt idx="36">
                  <c:v>67707</c:v>
                </c:pt>
                <c:pt idx="37">
                  <c:v>67743</c:v>
                </c:pt>
                <c:pt idx="38">
                  <c:v>67760</c:v>
                </c:pt>
                <c:pt idx="39">
                  <c:v>67773</c:v>
                </c:pt>
                <c:pt idx="40">
                  <c:v>67781</c:v>
                </c:pt>
                <c:pt idx="41">
                  <c:v>67786</c:v>
                </c:pt>
                <c:pt idx="42">
                  <c:v>67790</c:v>
                </c:pt>
                <c:pt idx="43">
                  <c:v>67794</c:v>
                </c:pt>
                <c:pt idx="44">
                  <c:v>67798</c:v>
                </c:pt>
                <c:pt idx="45">
                  <c:v>67799</c:v>
                </c:pt>
                <c:pt idx="46">
                  <c:v>67800</c:v>
                </c:pt>
                <c:pt idx="47">
                  <c:v>67800</c:v>
                </c:pt>
                <c:pt idx="48">
                  <c:v>67800</c:v>
                </c:pt>
                <c:pt idx="49">
                  <c:v>67800</c:v>
                </c:pt>
                <c:pt idx="50">
                  <c:v>67800</c:v>
                </c:pt>
                <c:pt idx="51">
                  <c:v>67800</c:v>
                </c:pt>
                <c:pt idx="52">
                  <c:v>67801</c:v>
                </c:pt>
                <c:pt idx="53">
                  <c:v>67801</c:v>
                </c:pt>
                <c:pt idx="54">
                  <c:v>67801</c:v>
                </c:pt>
                <c:pt idx="55">
                  <c:v>67801</c:v>
                </c:pt>
                <c:pt idx="56">
                  <c:v>67801</c:v>
                </c:pt>
                <c:pt idx="57">
                  <c:v>67801</c:v>
                </c:pt>
                <c:pt idx="58">
                  <c:v>67801</c:v>
                </c:pt>
                <c:pt idx="59">
                  <c:v>67801</c:v>
                </c:pt>
                <c:pt idx="60">
                  <c:v>67802</c:v>
                </c:pt>
                <c:pt idx="61">
                  <c:v>67802</c:v>
                </c:pt>
                <c:pt idx="62">
                  <c:v>67802</c:v>
                </c:pt>
                <c:pt idx="63">
                  <c:v>67803</c:v>
                </c:pt>
                <c:pt idx="64">
                  <c:v>67803</c:v>
                </c:pt>
                <c:pt idx="65">
                  <c:v>67803</c:v>
                </c:pt>
                <c:pt idx="66">
                  <c:v>67803</c:v>
                </c:pt>
                <c:pt idx="67">
                  <c:v>67803</c:v>
                </c:pt>
                <c:pt idx="68">
                  <c:v>67803</c:v>
                </c:pt>
                <c:pt idx="69">
                  <c:v>67803</c:v>
                </c:pt>
                <c:pt idx="70">
                  <c:v>67803</c:v>
                </c:pt>
                <c:pt idx="71">
                  <c:v>67803</c:v>
                </c:pt>
                <c:pt idx="72">
                  <c:v>67803</c:v>
                </c:pt>
                <c:pt idx="73">
                  <c:v>67803</c:v>
                </c:pt>
                <c:pt idx="74">
                  <c:v>67803</c:v>
                </c:pt>
                <c:pt idx="75">
                  <c:v>67803</c:v>
                </c:pt>
                <c:pt idx="76">
                  <c:v>68128</c:v>
                </c:pt>
                <c:pt idx="77">
                  <c:v>68128</c:v>
                </c:pt>
                <c:pt idx="78">
                  <c:v>68128</c:v>
                </c:pt>
                <c:pt idx="79">
                  <c:v>68128</c:v>
                </c:pt>
                <c:pt idx="80">
                  <c:v>68128</c:v>
                </c:pt>
                <c:pt idx="81">
                  <c:v>68128</c:v>
                </c:pt>
                <c:pt idx="82">
                  <c:v>68128</c:v>
                </c:pt>
                <c:pt idx="83">
                  <c:v>68128</c:v>
                </c:pt>
                <c:pt idx="84">
                  <c:v>68128</c:v>
                </c:pt>
                <c:pt idx="85">
                  <c:v>68128</c:v>
                </c:pt>
                <c:pt idx="86">
                  <c:v>68128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DE-4B24-9678-562E37C3ED82}"/>
            </c:ext>
          </c:extLst>
        </c:ser>
        <c:ser>
          <c:idx val="2"/>
          <c:order val="2"/>
          <c:tx>
            <c:strRef>
              <c:f>'Data CHN'!$D$3</c:f>
              <c:strCache>
                <c:ptCount val="1"/>
                <c:pt idx="0">
                  <c:v>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CHN'!$D$4:$D$90</c:f>
              <c:numCache>
                <c:formatCode>General</c:formatCode>
                <c:ptCount val="87"/>
                <c:pt idx="0">
                  <c:v>295</c:v>
                </c:pt>
                <c:pt idx="1">
                  <c:v>386</c:v>
                </c:pt>
                <c:pt idx="2">
                  <c:v>522</c:v>
                </c:pt>
                <c:pt idx="3">
                  <c:v>633</c:v>
                </c:pt>
                <c:pt idx="4">
                  <c:v>817</c:v>
                </c:pt>
                <c:pt idx="5">
                  <c:v>1115</c:v>
                </c:pt>
                <c:pt idx="6">
                  <c:v>1439</c:v>
                </c:pt>
                <c:pt idx="7">
                  <c:v>1795</c:v>
                </c:pt>
                <c:pt idx="8">
                  <c:v>2222</c:v>
                </c:pt>
                <c:pt idx="9">
                  <c:v>2639</c:v>
                </c:pt>
                <c:pt idx="10">
                  <c:v>2686</c:v>
                </c:pt>
                <c:pt idx="11">
                  <c:v>3459</c:v>
                </c:pt>
                <c:pt idx="12">
                  <c:v>4774</c:v>
                </c:pt>
                <c:pt idx="13">
                  <c:v>5623</c:v>
                </c:pt>
                <c:pt idx="14">
                  <c:v>6639</c:v>
                </c:pt>
                <c:pt idx="15">
                  <c:v>7862</c:v>
                </c:pt>
                <c:pt idx="16">
                  <c:v>9128</c:v>
                </c:pt>
                <c:pt idx="17">
                  <c:v>10337</c:v>
                </c:pt>
                <c:pt idx="18">
                  <c:v>11788</c:v>
                </c:pt>
                <c:pt idx="19">
                  <c:v>11881</c:v>
                </c:pt>
                <c:pt idx="20">
                  <c:v>15299</c:v>
                </c:pt>
                <c:pt idx="21">
                  <c:v>15343</c:v>
                </c:pt>
                <c:pt idx="22">
                  <c:v>16748</c:v>
                </c:pt>
                <c:pt idx="23">
                  <c:v>18971</c:v>
                </c:pt>
                <c:pt idx="24">
                  <c:v>20969</c:v>
                </c:pt>
                <c:pt idx="25">
                  <c:v>23383</c:v>
                </c:pt>
                <c:pt idx="26">
                  <c:v>26403</c:v>
                </c:pt>
                <c:pt idx="27">
                  <c:v>28993</c:v>
                </c:pt>
                <c:pt idx="28">
                  <c:v>31536</c:v>
                </c:pt>
                <c:pt idx="29">
                  <c:v>33934</c:v>
                </c:pt>
                <c:pt idx="30">
                  <c:v>36208</c:v>
                </c:pt>
                <c:pt idx="31">
                  <c:v>38557</c:v>
                </c:pt>
                <c:pt idx="32">
                  <c:v>40592</c:v>
                </c:pt>
                <c:pt idx="33">
                  <c:v>42033</c:v>
                </c:pt>
                <c:pt idx="34">
                  <c:v>43500</c:v>
                </c:pt>
                <c:pt idx="35">
                  <c:v>45235</c:v>
                </c:pt>
                <c:pt idx="36">
                  <c:v>46488</c:v>
                </c:pt>
                <c:pt idx="37">
                  <c:v>47743</c:v>
                </c:pt>
                <c:pt idx="38">
                  <c:v>49134</c:v>
                </c:pt>
                <c:pt idx="39">
                  <c:v>50318</c:v>
                </c:pt>
                <c:pt idx="40">
                  <c:v>51553</c:v>
                </c:pt>
                <c:pt idx="41">
                  <c:v>52960</c:v>
                </c:pt>
                <c:pt idx="42">
                  <c:v>54288</c:v>
                </c:pt>
                <c:pt idx="43">
                  <c:v>55142</c:v>
                </c:pt>
                <c:pt idx="44">
                  <c:v>56003</c:v>
                </c:pt>
                <c:pt idx="45">
                  <c:v>56927</c:v>
                </c:pt>
                <c:pt idx="46">
                  <c:v>57682</c:v>
                </c:pt>
                <c:pt idx="47">
                  <c:v>58382</c:v>
                </c:pt>
                <c:pt idx="48">
                  <c:v>58946</c:v>
                </c:pt>
                <c:pt idx="49">
                  <c:v>59433</c:v>
                </c:pt>
                <c:pt idx="50">
                  <c:v>59882</c:v>
                </c:pt>
                <c:pt idx="51">
                  <c:v>60324</c:v>
                </c:pt>
                <c:pt idx="52">
                  <c:v>60811</c:v>
                </c:pt>
                <c:pt idx="53">
                  <c:v>61201</c:v>
                </c:pt>
                <c:pt idx="54">
                  <c:v>61732</c:v>
                </c:pt>
                <c:pt idx="55">
                  <c:v>62098</c:v>
                </c:pt>
                <c:pt idx="56">
                  <c:v>62570</c:v>
                </c:pt>
                <c:pt idx="57">
                  <c:v>62882</c:v>
                </c:pt>
                <c:pt idx="58">
                  <c:v>63153</c:v>
                </c:pt>
                <c:pt idx="59">
                  <c:v>63326</c:v>
                </c:pt>
                <c:pt idx="60">
                  <c:v>63469</c:v>
                </c:pt>
                <c:pt idx="61">
                  <c:v>63612</c:v>
                </c:pt>
                <c:pt idx="62">
                  <c:v>63762</c:v>
                </c:pt>
                <c:pt idx="63">
                  <c:v>63945</c:v>
                </c:pt>
                <c:pt idx="64">
                  <c:v>64014</c:v>
                </c:pt>
                <c:pt idx="65">
                  <c:v>64073</c:v>
                </c:pt>
                <c:pt idx="66">
                  <c:v>64142</c:v>
                </c:pt>
                <c:pt idx="67">
                  <c:v>64187</c:v>
                </c:pt>
                <c:pt idx="68">
                  <c:v>64236</c:v>
                </c:pt>
                <c:pt idx="69">
                  <c:v>64264</c:v>
                </c:pt>
                <c:pt idx="70">
                  <c:v>64281</c:v>
                </c:pt>
                <c:pt idx="71">
                  <c:v>64338</c:v>
                </c:pt>
                <c:pt idx="72">
                  <c:v>64363</c:v>
                </c:pt>
                <c:pt idx="73">
                  <c:v>64402</c:v>
                </c:pt>
                <c:pt idx="74">
                  <c:v>64435</c:v>
                </c:pt>
                <c:pt idx="75">
                  <c:v>64452</c:v>
                </c:pt>
                <c:pt idx="76">
                  <c:v>63494</c:v>
                </c:pt>
                <c:pt idx="77">
                  <c:v>63507</c:v>
                </c:pt>
                <c:pt idx="78">
                  <c:v>63511</c:v>
                </c:pt>
                <c:pt idx="79">
                  <c:v>63514</c:v>
                </c:pt>
                <c:pt idx="80">
                  <c:v>63519</c:v>
                </c:pt>
                <c:pt idx="81">
                  <c:v>63547</c:v>
                </c:pt>
                <c:pt idx="82">
                  <c:v>63569</c:v>
                </c:pt>
                <c:pt idx="83">
                  <c:v>63593</c:v>
                </c:pt>
                <c:pt idx="84">
                  <c:v>63604</c:v>
                </c:pt>
                <c:pt idx="85">
                  <c:v>63616</c:v>
                </c:pt>
                <c:pt idx="86">
                  <c:v>63616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DE-4B24-9678-562E37C3E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32768"/>
        <c:axId val="100834304"/>
      </c:lineChart>
      <c:lineChart>
        <c:grouping val="standard"/>
        <c:varyColors val="0"/>
        <c:ser>
          <c:idx val="1"/>
          <c:order val="1"/>
          <c:tx>
            <c:strRef>
              <c:f>'Data CHN'!$C$3</c:f>
              <c:strCache>
                <c:ptCount val="1"/>
                <c:pt idx="0">
                  <c:v>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CHN'!$C$4:$C$90</c:f>
              <c:numCache>
                <c:formatCode>General</c:formatCode>
                <c:ptCount val="87"/>
                <c:pt idx="0">
                  <c:v>249</c:v>
                </c:pt>
                <c:pt idx="1">
                  <c:v>350</c:v>
                </c:pt>
                <c:pt idx="2">
                  <c:v>414</c:v>
                </c:pt>
                <c:pt idx="3">
                  <c:v>479</c:v>
                </c:pt>
                <c:pt idx="4">
                  <c:v>549</c:v>
                </c:pt>
                <c:pt idx="5">
                  <c:v>618</c:v>
                </c:pt>
                <c:pt idx="6">
                  <c:v>699</c:v>
                </c:pt>
                <c:pt idx="7">
                  <c:v>780</c:v>
                </c:pt>
                <c:pt idx="8">
                  <c:v>871</c:v>
                </c:pt>
                <c:pt idx="9">
                  <c:v>974</c:v>
                </c:pt>
                <c:pt idx="10">
                  <c:v>1068</c:v>
                </c:pt>
                <c:pt idx="11">
                  <c:v>1189</c:v>
                </c:pt>
                <c:pt idx="12">
                  <c:v>1310</c:v>
                </c:pt>
                <c:pt idx="13">
                  <c:v>1457</c:v>
                </c:pt>
                <c:pt idx="14">
                  <c:v>1596</c:v>
                </c:pt>
                <c:pt idx="15">
                  <c:v>1696</c:v>
                </c:pt>
                <c:pt idx="16">
                  <c:v>1789</c:v>
                </c:pt>
                <c:pt idx="17">
                  <c:v>1921</c:v>
                </c:pt>
                <c:pt idx="18">
                  <c:v>2029</c:v>
                </c:pt>
                <c:pt idx="19">
                  <c:v>2144</c:v>
                </c:pt>
                <c:pt idx="20">
                  <c:v>2144</c:v>
                </c:pt>
                <c:pt idx="21">
                  <c:v>2346</c:v>
                </c:pt>
                <c:pt idx="22">
                  <c:v>2346</c:v>
                </c:pt>
                <c:pt idx="23">
                  <c:v>2495</c:v>
                </c:pt>
                <c:pt idx="24">
                  <c:v>2563</c:v>
                </c:pt>
                <c:pt idx="25">
                  <c:v>2615</c:v>
                </c:pt>
                <c:pt idx="26">
                  <c:v>2641</c:v>
                </c:pt>
                <c:pt idx="27">
                  <c:v>2682</c:v>
                </c:pt>
                <c:pt idx="28">
                  <c:v>2727</c:v>
                </c:pt>
                <c:pt idx="29">
                  <c:v>2761</c:v>
                </c:pt>
                <c:pt idx="30">
                  <c:v>2803</c:v>
                </c:pt>
                <c:pt idx="31">
                  <c:v>2835</c:v>
                </c:pt>
                <c:pt idx="32">
                  <c:v>2871</c:v>
                </c:pt>
                <c:pt idx="33">
                  <c:v>2902</c:v>
                </c:pt>
                <c:pt idx="34">
                  <c:v>2931</c:v>
                </c:pt>
                <c:pt idx="35">
                  <c:v>2959</c:v>
                </c:pt>
                <c:pt idx="36">
                  <c:v>2986</c:v>
                </c:pt>
                <c:pt idx="37">
                  <c:v>3008</c:v>
                </c:pt>
                <c:pt idx="38">
                  <c:v>3024</c:v>
                </c:pt>
                <c:pt idx="39">
                  <c:v>3046</c:v>
                </c:pt>
                <c:pt idx="40">
                  <c:v>3056</c:v>
                </c:pt>
                <c:pt idx="41">
                  <c:v>3062</c:v>
                </c:pt>
                <c:pt idx="42">
                  <c:v>3075</c:v>
                </c:pt>
                <c:pt idx="43">
                  <c:v>3085</c:v>
                </c:pt>
                <c:pt idx="44">
                  <c:v>3099</c:v>
                </c:pt>
                <c:pt idx="45">
                  <c:v>3111</c:v>
                </c:pt>
                <c:pt idx="46">
                  <c:v>3122</c:v>
                </c:pt>
                <c:pt idx="47">
                  <c:v>3130</c:v>
                </c:pt>
                <c:pt idx="48">
                  <c:v>3133</c:v>
                </c:pt>
                <c:pt idx="49">
                  <c:v>3139</c:v>
                </c:pt>
                <c:pt idx="50">
                  <c:v>3153</c:v>
                </c:pt>
                <c:pt idx="51">
                  <c:v>3153</c:v>
                </c:pt>
                <c:pt idx="52">
                  <c:v>3160</c:v>
                </c:pt>
                <c:pt idx="53">
                  <c:v>3163</c:v>
                </c:pt>
                <c:pt idx="54">
                  <c:v>3169</c:v>
                </c:pt>
                <c:pt idx="55">
                  <c:v>3174</c:v>
                </c:pt>
                <c:pt idx="56">
                  <c:v>3177</c:v>
                </c:pt>
                <c:pt idx="57">
                  <c:v>3182</c:v>
                </c:pt>
                <c:pt idx="58">
                  <c:v>3186</c:v>
                </c:pt>
                <c:pt idx="59">
                  <c:v>3187</c:v>
                </c:pt>
                <c:pt idx="60">
                  <c:v>3193</c:v>
                </c:pt>
                <c:pt idx="61">
                  <c:v>3199</c:v>
                </c:pt>
                <c:pt idx="62">
                  <c:v>3203</c:v>
                </c:pt>
                <c:pt idx="63">
                  <c:v>3207</c:v>
                </c:pt>
                <c:pt idx="64">
                  <c:v>3210</c:v>
                </c:pt>
                <c:pt idx="65">
                  <c:v>3212</c:v>
                </c:pt>
                <c:pt idx="66">
                  <c:v>3212</c:v>
                </c:pt>
                <c:pt idx="67">
                  <c:v>3213</c:v>
                </c:pt>
                <c:pt idx="68">
                  <c:v>3215</c:v>
                </c:pt>
                <c:pt idx="69">
                  <c:v>3216</c:v>
                </c:pt>
                <c:pt idx="70">
                  <c:v>3219</c:v>
                </c:pt>
                <c:pt idx="71">
                  <c:v>3219</c:v>
                </c:pt>
                <c:pt idx="72">
                  <c:v>3221</c:v>
                </c:pt>
                <c:pt idx="73">
                  <c:v>3221</c:v>
                </c:pt>
                <c:pt idx="74">
                  <c:v>3222</c:v>
                </c:pt>
                <c:pt idx="75">
                  <c:v>3222</c:v>
                </c:pt>
                <c:pt idx="76">
                  <c:v>4512</c:v>
                </c:pt>
                <c:pt idx="77">
                  <c:v>4512</c:v>
                </c:pt>
                <c:pt idx="78">
                  <c:v>4512</c:v>
                </c:pt>
                <c:pt idx="79">
                  <c:v>4512</c:v>
                </c:pt>
                <c:pt idx="80">
                  <c:v>4512</c:v>
                </c:pt>
                <c:pt idx="81">
                  <c:v>4512</c:v>
                </c:pt>
                <c:pt idx="82">
                  <c:v>4512</c:v>
                </c:pt>
                <c:pt idx="83">
                  <c:v>4512</c:v>
                </c:pt>
                <c:pt idx="84">
                  <c:v>4512</c:v>
                </c:pt>
                <c:pt idx="85">
                  <c:v>4512</c:v>
                </c:pt>
                <c:pt idx="86">
                  <c:v>4512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ADE-4B24-9678-562E37C3E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45824"/>
        <c:axId val="100844288"/>
      </c:lineChart>
      <c:catAx>
        <c:axId val="100832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834304"/>
        <c:crosses val="autoZero"/>
        <c:auto val="1"/>
        <c:lblAlgn val="ctr"/>
        <c:lblOffset val="100"/>
        <c:noMultiLvlLbl val="0"/>
      </c:catAx>
      <c:valAx>
        <c:axId val="10083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832768"/>
        <c:crosses val="autoZero"/>
        <c:crossBetween val="between"/>
      </c:valAx>
      <c:valAx>
        <c:axId val="1008442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845824"/>
        <c:crosses val="max"/>
        <c:crossBetween val="between"/>
      </c:valAx>
      <c:catAx>
        <c:axId val="100845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00844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Recovery Rate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USA'!$K$33:$K$94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1.8050541516245488E-3</c:v>
                </c:pt>
                <c:pt idx="10">
                  <c:v>0</c:v>
                </c:pt>
                <c:pt idx="11">
                  <c:v>3.2336297493936943E-3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1.4602803738317756E-3</c:v>
                </c:pt>
                <c:pt idx="16">
                  <c:v>0</c:v>
                </c:pt>
                <c:pt idx="17">
                  <c:v>1.397712833545108E-2</c:v>
                </c:pt>
                <c:pt idx="18">
                  <c:v>2.1164021164021165E-3</c:v>
                </c:pt>
                <c:pt idx="19">
                  <c:v>1.9365410397735737E-3</c:v>
                </c:pt>
                <c:pt idx="20">
                  <c:v>1.5358542527274654E-3</c:v>
                </c:pt>
                <c:pt idx="21">
                  <c:v>7.9627344029939887E-5</c:v>
                </c:pt>
                <c:pt idx="22">
                  <c:v>0</c:v>
                </c:pt>
                <c:pt idx="23">
                  <c:v>3.9435835575763198E-3</c:v>
                </c:pt>
                <c:pt idx="24">
                  <c:v>2.4676360047074902E-4</c:v>
                </c:pt>
                <c:pt idx="25">
                  <c:v>4.9631640170608761E-3</c:v>
                </c:pt>
                <c:pt idx="26">
                  <c:v>2.2941937373392235E-3</c:v>
                </c:pt>
                <c:pt idx="27">
                  <c:v>2.0462265767536565E-3</c:v>
                </c:pt>
                <c:pt idx="28">
                  <c:v>1.345814289455676E-2</c:v>
                </c:pt>
                <c:pt idx="29">
                  <c:v>2.1940387547228175E-2</c:v>
                </c:pt>
                <c:pt idx="30">
                  <c:v>9.0073037484743063E-3</c:v>
                </c:pt>
                <c:pt idx="31">
                  <c:v>8.1794284553854488E-3</c:v>
                </c:pt>
                <c:pt idx="32">
                  <c:v>2.6348946042158315E-3</c:v>
                </c:pt>
                <c:pt idx="33">
                  <c:v>3.087121543385864E-3</c:v>
                </c:pt>
                <c:pt idx="34">
                  <c:v>1.9124415052016862E-2</c:v>
                </c:pt>
                <c:pt idx="35">
                  <c:v>9.7902587625617148E-3</c:v>
                </c:pt>
                <c:pt idx="36">
                  <c:v>6.8865320354496587E-3</c:v>
                </c:pt>
                <c:pt idx="37">
                  <c:v>6.494956139698113E-3</c:v>
                </c:pt>
                <c:pt idx="38">
                  <c:v>4.9536081905539433E-3</c:v>
                </c:pt>
                <c:pt idx="39">
                  <c:v>4.7414002884287806E-3</c:v>
                </c:pt>
                <c:pt idx="40">
                  <c:v>8.031823128799076E-3</c:v>
                </c:pt>
                <c:pt idx="41">
                  <c:v>5.5215406879661581E-3</c:v>
                </c:pt>
                <c:pt idx="42">
                  <c:v>3.6194709841885159E-3</c:v>
                </c:pt>
                <c:pt idx="43">
                  <c:v>2.097558245518653E-2</c:v>
                </c:pt>
                <c:pt idx="44">
                  <c:v>8.3352966029918291E-3</c:v>
                </c:pt>
                <c:pt idx="45">
                  <c:v>8.113259834027383E-3</c:v>
                </c:pt>
                <c:pt idx="46">
                  <c:v>4.689557415149051E-3</c:v>
                </c:pt>
                <c:pt idx="47">
                  <c:v>6.6246062221639807E-3</c:v>
                </c:pt>
                <c:pt idx="48">
                  <c:v>1.0415735951579651E-2</c:v>
                </c:pt>
                <c:pt idx="49">
                  <c:v>8.7435361933407875E-3</c:v>
                </c:pt>
                <c:pt idx="50">
                  <c:v>3.0749709405984153E-3</c:v>
                </c:pt>
                <c:pt idx="51">
                  <c:v>4.2916661068841313E-3</c:v>
                </c:pt>
                <c:pt idx="52">
                  <c:v>3.1232980409322511E-3</c:v>
                </c:pt>
                <c:pt idx="53">
                  <c:v>3.9602827058348913E-3</c:v>
                </c:pt>
                <c:pt idx="54">
                  <c:v>2.5542175848056799E-2</c:v>
                </c:pt>
                <c:pt idx="55">
                  <c:v>1.7141039067782005E-3</c:v>
                </c:pt>
                <c:pt idx="56">
                  <c:v>8.438484899116994E-3</c:v>
                </c:pt>
                <c:pt idx="57">
                  <c:v>5.517989441682962E-3</c:v>
                </c:pt>
                <c:pt idx="58">
                  <c:v>5.498992095198863E-3</c:v>
                </c:pt>
                <c:pt idx="59">
                  <c:v>5.7068488150296259E-3</c:v>
                </c:pt>
                <c:pt idx="60">
                  <c:v>3.8716089776304967E-2</c:v>
                </c:pt>
                <c:pt idx="61">
                  <c:v>1.1810233893775932E-2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DD-473D-8953-9E26C2352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34656"/>
        <c:axId val="105336192"/>
      </c:lineChart>
      <c:catAx>
        <c:axId val="1053346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336192"/>
        <c:crosses val="autoZero"/>
        <c:auto val="1"/>
        <c:lblAlgn val="ctr"/>
        <c:lblOffset val="100"/>
        <c:noMultiLvlLbl val="0"/>
      </c:catAx>
      <c:valAx>
        <c:axId val="10533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33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R_t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USA'!$L$33:$L$94</c:f>
              <c:numCache>
                <c:formatCode>General</c:formatCode>
                <c:ptCount val="62"/>
                <c:pt idx="0">
                  <c:v>0</c:v>
                </c:pt>
                <c:pt idx="1">
                  <c:v>4.8000010731034273</c:v>
                </c:pt>
                <c:pt idx="2">
                  <c:v>20.00000592140448</c:v>
                </c:pt>
                <c:pt idx="3">
                  <c:v>7.7500027628187365</c:v>
                </c:pt>
                <c:pt idx="4">
                  <c:v>68.000030610040525</c:v>
                </c:pt>
                <c:pt idx="5">
                  <c:v>22.500014750646816</c:v>
                </c:pt>
                <c:pt idx="6">
                  <c:v>46.66670360497006</c:v>
                </c:pt>
                <c:pt idx="7">
                  <c:v>29.0000352203045</c:v>
                </c:pt>
                <c:pt idx="8">
                  <c:v>65.000101721398877</c:v>
                </c:pt>
                <c:pt idx="9">
                  <c:v>53.71438032224016</c:v>
                </c:pt>
                <c:pt idx="10">
                  <c:v>40.250116614962806</c:v>
                </c:pt>
                <c:pt idx="11">
                  <c:v>47.750184796062925</c:v>
                </c:pt>
                <c:pt idx="12">
                  <c:v>73.714656066222986</c:v>
                </c:pt>
                <c:pt idx="13">
                  <c:v>78.286229646222381</c:v>
                </c:pt>
                <c:pt idx="14">
                  <c:v>85.778484472804095</c:v>
                </c:pt>
                <c:pt idx="15">
                  <c:v>41.963406554454124</c:v>
                </c:pt>
                <c:pt idx="16">
                  <c:v>77.78369718870286</c:v>
                </c:pt>
                <c:pt idx="17">
                  <c:v>13.898228790357264</c:v>
                </c:pt>
                <c:pt idx="18">
                  <c:v>60.858573849549835</c:v>
                </c:pt>
                <c:pt idx="19">
                  <c:v>78.946135885570342</c:v>
                </c:pt>
                <c:pt idx="20">
                  <c:v>68.77574367512301</c:v>
                </c:pt>
                <c:pt idx="21">
                  <c:v>68.541015300634839</c:v>
                </c:pt>
                <c:pt idx="22">
                  <c:v>75.486160121461396</c:v>
                </c:pt>
                <c:pt idx="23">
                  <c:v>31.016647499107552</c:v>
                </c:pt>
                <c:pt idx="24">
                  <c:v>48.369298205463636</c:v>
                </c:pt>
                <c:pt idx="25">
                  <c:v>30.769317311658639</c:v>
                </c:pt>
                <c:pt idx="26">
                  <c:v>31.831276477623376</c:v>
                </c:pt>
                <c:pt idx="27">
                  <c:v>30.577292083166572</c:v>
                </c:pt>
                <c:pt idx="28">
                  <c:v>9.5629979376746235</c:v>
                </c:pt>
                <c:pt idx="29">
                  <c:v>5.9973955193750932</c:v>
                </c:pt>
                <c:pt idx="30">
                  <c:v>11.579035464455407</c:v>
                </c:pt>
                <c:pt idx="31">
                  <c:v>10.738125074496319</c:v>
                </c:pt>
                <c:pt idx="32">
                  <c:v>17.924283218815123</c:v>
                </c:pt>
                <c:pt idx="33">
                  <c:v>17.01573750277775</c:v>
                </c:pt>
                <c:pt idx="34">
                  <c:v>5.3186510896273509</c:v>
                </c:pt>
                <c:pt idx="35">
                  <c:v>7.0322623890396825</c:v>
                </c:pt>
                <c:pt idx="36">
                  <c:v>8.9611958472859676</c:v>
                </c:pt>
                <c:pt idx="37">
                  <c:v>7.3546692625678878</c:v>
                </c:pt>
                <c:pt idx="38">
                  <c:v>8.5188551576505382</c:v>
                </c:pt>
                <c:pt idx="39">
                  <c:v>9.2577217691141982</c:v>
                </c:pt>
                <c:pt idx="40">
                  <c:v>6.22394760989551</c:v>
                </c:pt>
                <c:pt idx="41">
                  <c:v>6.8654411375906514</c:v>
                </c:pt>
                <c:pt idx="42">
                  <c:v>8.8409829584719031</c:v>
                </c:pt>
                <c:pt idx="43">
                  <c:v>2.1118492414984211</c:v>
                </c:pt>
                <c:pt idx="44">
                  <c:v>4.1145663729509314</c:v>
                </c:pt>
                <c:pt idx="45">
                  <c:v>4.208076876312421</c:v>
                </c:pt>
                <c:pt idx="46">
                  <c:v>4.3481286556500196</c:v>
                </c:pt>
                <c:pt idx="47">
                  <c:v>4.1796208495595222</c:v>
                </c:pt>
                <c:pt idx="48">
                  <c:v>3.9843157331374233</c:v>
                </c:pt>
                <c:pt idx="49">
                  <c:v>3.5589802227139167</c:v>
                </c:pt>
                <c:pt idx="50">
                  <c:v>7.4673375205050316</c:v>
                </c:pt>
                <c:pt idx="51">
                  <c:v>5.2831406542517332</c:v>
                </c:pt>
                <c:pt idx="52">
                  <c:v>6.5797328750239368</c:v>
                </c:pt>
                <c:pt idx="53">
                  <c:v>4.6834741500436046</c:v>
                </c:pt>
                <c:pt idx="54">
                  <c:v>1.7384540832407527</c:v>
                </c:pt>
                <c:pt idx="55">
                  <c:v>10.611793999531741</c:v>
                </c:pt>
                <c:pt idx="56">
                  <c:v>3.5791186475191998</c:v>
                </c:pt>
                <c:pt idx="57">
                  <c:v>3.8661135376449112</c:v>
                </c:pt>
                <c:pt idx="58">
                  <c:v>3.7012739968241317</c:v>
                </c:pt>
                <c:pt idx="59">
                  <c:v>3.7061727309861552</c:v>
                </c:pt>
                <c:pt idx="60">
                  <c:v>0.83980086603348869</c:v>
                </c:pt>
                <c:pt idx="61">
                  <c:v>2.8420578699453336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5E-4716-BC7D-5531CBFF9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51520"/>
        <c:axId val="105453056"/>
      </c:lineChart>
      <c:catAx>
        <c:axId val="105451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453056"/>
        <c:crosses val="autoZero"/>
        <c:auto val="1"/>
        <c:lblAlgn val="ctr"/>
        <c:lblOffset val="100"/>
        <c:noMultiLvlLbl val="0"/>
      </c:catAx>
      <c:valAx>
        <c:axId val="105453056"/>
        <c:scaling>
          <c:logBase val="10"/>
          <c:orientation val="minMax"/>
          <c:max val="1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45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Dynamics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USA'!$E$3</c:f>
              <c:strCache>
                <c:ptCount val="1"/>
                <c:pt idx="0">
                  <c:v>New 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USA'!$E$4:$E$99</c:f>
              <c:numCache>
                <c:formatCode>General</c:formatCode>
                <c:ptCount val="96"/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36</c:v>
                </c:pt>
                <c:pt idx="24">
                  <c:v>0</c:v>
                </c:pt>
                <c:pt idx="25">
                  <c:v>6</c:v>
                </c:pt>
                <c:pt idx="26">
                  <c:v>1</c:v>
                </c:pt>
                <c:pt idx="27">
                  <c:v>2</c:v>
                </c:pt>
                <c:pt idx="28">
                  <c:v>8</c:v>
                </c:pt>
                <c:pt idx="29">
                  <c:v>6</c:v>
                </c:pt>
                <c:pt idx="30">
                  <c:v>24</c:v>
                </c:pt>
                <c:pt idx="31">
                  <c:v>20</c:v>
                </c:pt>
                <c:pt idx="32">
                  <c:v>31</c:v>
                </c:pt>
                <c:pt idx="33">
                  <c:v>68</c:v>
                </c:pt>
                <c:pt idx="34">
                  <c:v>45</c:v>
                </c:pt>
                <c:pt idx="35">
                  <c:v>140</c:v>
                </c:pt>
                <c:pt idx="36">
                  <c:v>116</c:v>
                </c:pt>
                <c:pt idx="37">
                  <c:v>65</c:v>
                </c:pt>
                <c:pt idx="38">
                  <c:v>376</c:v>
                </c:pt>
                <c:pt idx="39">
                  <c:v>322</c:v>
                </c:pt>
                <c:pt idx="40">
                  <c:v>382</c:v>
                </c:pt>
                <c:pt idx="41">
                  <c:v>516</c:v>
                </c:pt>
                <c:pt idx="42">
                  <c:v>548</c:v>
                </c:pt>
                <c:pt idx="43">
                  <c:v>772</c:v>
                </c:pt>
                <c:pt idx="44">
                  <c:v>1133</c:v>
                </c:pt>
                <c:pt idx="45">
                  <c:v>1789</c:v>
                </c:pt>
                <c:pt idx="46">
                  <c:v>1362</c:v>
                </c:pt>
                <c:pt idx="47">
                  <c:v>5964</c:v>
                </c:pt>
                <c:pt idx="48">
                  <c:v>5526</c:v>
                </c:pt>
                <c:pt idx="49">
                  <c:v>6327</c:v>
                </c:pt>
                <c:pt idx="50">
                  <c:v>7676</c:v>
                </c:pt>
                <c:pt idx="51">
                  <c:v>10567</c:v>
                </c:pt>
                <c:pt idx="52">
                  <c:v>9893</c:v>
                </c:pt>
                <c:pt idx="53">
                  <c:v>12042</c:v>
                </c:pt>
                <c:pt idx="54">
                  <c:v>18058</c:v>
                </c:pt>
                <c:pt idx="55">
                  <c:v>17821</c:v>
                </c:pt>
                <c:pt idx="56">
                  <c:v>19808</c:v>
                </c:pt>
                <c:pt idx="57">
                  <c:v>19444</c:v>
                </c:pt>
                <c:pt idx="58">
                  <c:v>20922</c:v>
                </c:pt>
                <c:pt idx="59">
                  <c:v>26341</c:v>
                </c:pt>
                <c:pt idx="60">
                  <c:v>25070</c:v>
                </c:pt>
                <c:pt idx="61">
                  <c:v>30380</c:v>
                </c:pt>
                <c:pt idx="62">
                  <c:v>31745</c:v>
                </c:pt>
                <c:pt idx="63">
                  <c:v>33283</c:v>
                </c:pt>
                <c:pt idx="64">
                  <c:v>28152</c:v>
                </c:pt>
                <c:pt idx="65">
                  <c:v>29515</c:v>
                </c:pt>
                <c:pt idx="66">
                  <c:v>30804</c:v>
                </c:pt>
                <c:pt idx="67">
                  <c:v>31533</c:v>
                </c:pt>
                <c:pt idx="68">
                  <c:v>34126</c:v>
                </c:pt>
                <c:pt idx="69">
                  <c:v>33755</c:v>
                </c:pt>
                <c:pt idx="70">
                  <c:v>29861</c:v>
                </c:pt>
                <c:pt idx="71">
                  <c:v>28917</c:v>
                </c:pt>
                <c:pt idx="72">
                  <c:v>25306</c:v>
                </c:pt>
                <c:pt idx="73">
                  <c:v>27051</c:v>
                </c:pt>
                <c:pt idx="74">
                  <c:v>28680</c:v>
                </c:pt>
                <c:pt idx="75">
                  <c:v>31242</c:v>
                </c:pt>
                <c:pt idx="76">
                  <c:v>32114</c:v>
                </c:pt>
                <c:pt idx="77">
                  <c:v>32491</c:v>
                </c:pt>
                <c:pt idx="78">
                  <c:v>26612</c:v>
                </c:pt>
                <c:pt idx="79">
                  <c:v>25517</c:v>
                </c:pt>
                <c:pt idx="80">
                  <c:v>27539</c:v>
                </c:pt>
                <c:pt idx="81">
                  <c:v>28486</c:v>
                </c:pt>
                <c:pt idx="82">
                  <c:v>28819</c:v>
                </c:pt>
                <c:pt idx="83">
                  <c:v>36188</c:v>
                </c:pt>
                <c:pt idx="84">
                  <c:v>32796</c:v>
                </c:pt>
                <c:pt idx="85">
                  <c:v>27631</c:v>
                </c:pt>
                <c:pt idx="86">
                  <c:v>22412</c:v>
                </c:pt>
                <c:pt idx="87">
                  <c:v>24385</c:v>
                </c:pt>
                <c:pt idx="88">
                  <c:v>27327</c:v>
                </c:pt>
                <c:pt idx="89">
                  <c:v>29515</c:v>
                </c:pt>
                <c:pt idx="90">
                  <c:v>34037</c:v>
                </c:pt>
                <c:pt idx="91">
                  <c:v>29078</c:v>
                </c:pt>
                <c:pt idx="92">
                  <c:v>25501</c:v>
                </c:pt>
                <c:pt idx="93">
                  <c:v>22335</c:v>
                </c:pt>
                <c:pt idx="94">
                  <c:v>23976</c:v>
                </c:pt>
                <c:pt idx="95">
                  <c:v>24252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97-4747-90D6-C73B32BE98BA}"/>
            </c:ext>
          </c:extLst>
        </c:ser>
        <c:ser>
          <c:idx val="2"/>
          <c:order val="2"/>
          <c:tx>
            <c:strRef>
              <c:f>'Data USA'!$G$3</c:f>
              <c:strCache>
                <c:ptCount val="1"/>
                <c:pt idx="0">
                  <c:v>New 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USA'!$G$4:$G$99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88</c:v>
                </c:pt>
                <c:pt idx="47">
                  <c:v>16</c:v>
                </c:pt>
                <c:pt idx="48">
                  <c:v>26</c:v>
                </c:pt>
                <c:pt idx="49">
                  <c:v>29</c:v>
                </c:pt>
                <c:pt idx="50">
                  <c:v>2</c:v>
                </c:pt>
                <c:pt idx="51">
                  <c:v>0</c:v>
                </c:pt>
                <c:pt idx="52">
                  <c:v>170</c:v>
                </c:pt>
                <c:pt idx="53">
                  <c:v>13</c:v>
                </c:pt>
                <c:pt idx="54">
                  <c:v>320</c:v>
                </c:pt>
                <c:pt idx="55">
                  <c:v>188</c:v>
                </c:pt>
                <c:pt idx="56">
                  <c:v>203</c:v>
                </c:pt>
                <c:pt idx="57">
                  <c:v>1593</c:v>
                </c:pt>
                <c:pt idx="58">
                  <c:v>2979</c:v>
                </c:pt>
                <c:pt idx="59">
                  <c:v>1380</c:v>
                </c:pt>
                <c:pt idx="60">
                  <c:v>1450</c:v>
                </c:pt>
                <c:pt idx="61">
                  <c:v>527</c:v>
                </c:pt>
                <c:pt idx="62">
                  <c:v>706</c:v>
                </c:pt>
                <c:pt idx="63">
                  <c:v>4945</c:v>
                </c:pt>
                <c:pt idx="64">
                  <c:v>2796</c:v>
                </c:pt>
                <c:pt idx="65">
                  <c:v>2133</c:v>
                </c:pt>
                <c:pt idx="66">
                  <c:v>2182</c:v>
                </c:pt>
                <c:pt idx="67">
                  <c:v>1796</c:v>
                </c:pt>
                <c:pt idx="68">
                  <c:v>1851</c:v>
                </c:pt>
                <c:pt idx="69">
                  <c:v>3380</c:v>
                </c:pt>
                <c:pt idx="70">
                  <c:v>2480</c:v>
                </c:pt>
                <c:pt idx="71">
                  <c:v>1718</c:v>
                </c:pt>
                <c:pt idx="72">
                  <c:v>10494</c:v>
                </c:pt>
                <c:pt idx="73">
                  <c:v>4281</c:v>
                </c:pt>
                <c:pt idx="74">
                  <c:v>4333</c:v>
                </c:pt>
                <c:pt idx="75">
                  <c:v>2607</c:v>
                </c:pt>
                <c:pt idx="76">
                  <c:v>3842</c:v>
                </c:pt>
                <c:pt idx="77">
                  <c:v>6295</c:v>
                </c:pt>
                <c:pt idx="78">
                  <c:v>5497</c:v>
                </c:pt>
                <c:pt idx="79">
                  <c:v>1992</c:v>
                </c:pt>
                <c:pt idx="80">
                  <c:v>2875</c:v>
                </c:pt>
                <c:pt idx="81">
                  <c:v>2162</c:v>
                </c:pt>
                <c:pt idx="82">
                  <c:v>2837</c:v>
                </c:pt>
                <c:pt idx="83">
                  <c:v>18876</c:v>
                </c:pt>
                <c:pt idx="84">
                  <c:v>1293</c:v>
                </c:pt>
                <c:pt idx="85">
                  <c:v>6616</c:v>
                </c:pt>
                <c:pt idx="86">
                  <c:v>4436</c:v>
                </c:pt>
                <c:pt idx="87">
                  <c:v>4512</c:v>
                </c:pt>
                <c:pt idx="88">
                  <c:v>4784</c:v>
                </c:pt>
                <c:pt idx="89">
                  <c:v>33227</c:v>
                </c:pt>
                <c:pt idx="90">
                  <c:v>10068</c:v>
                </c:pt>
                <c:pt idx="91">
                  <c:v>11367</c:v>
                </c:pt>
                <c:pt idx="92">
                  <c:v>4770</c:v>
                </c:pt>
                <c:pt idx="93">
                  <c:v>7028</c:v>
                </c:pt>
                <c:pt idx="94">
                  <c:v>2611</c:v>
                </c:pt>
                <c:pt idx="95">
                  <c:v>119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C97-4747-90D6-C73B32BE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03360"/>
        <c:axId val="105509248"/>
      </c:lineChart>
      <c:lineChart>
        <c:grouping val="standard"/>
        <c:varyColors val="0"/>
        <c:ser>
          <c:idx val="1"/>
          <c:order val="1"/>
          <c:tx>
            <c:strRef>
              <c:f>'Data USA'!$F$3</c:f>
              <c:strCache>
                <c:ptCount val="1"/>
                <c:pt idx="0">
                  <c:v>New 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USA'!$F$4:$F$99</c:f>
              <c:numCache>
                <c:formatCode>General</c:formatCode>
                <c:ptCount val="9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5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1</c:v>
                </c:pt>
                <c:pt idx="38">
                  <c:v>6</c:v>
                </c:pt>
                <c:pt idx="39">
                  <c:v>8</c:v>
                </c:pt>
                <c:pt idx="40">
                  <c:v>4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22</c:v>
                </c:pt>
                <c:pt idx="45">
                  <c:v>23</c:v>
                </c:pt>
                <c:pt idx="46">
                  <c:v>10</c:v>
                </c:pt>
                <c:pt idx="47">
                  <c:v>82</c:v>
                </c:pt>
                <c:pt idx="48">
                  <c:v>44</c:v>
                </c:pt>
                <c:pt idx="49">
                  <c:v>63</c:v>
                </c:pt>
                <c:pt idx="50">
                  <c:v>110</c:v>
                </c:pt>
                <c:pt idx="51">
                  <c:v>140</c:v>
                </c:pt>
                <c:pt idx="52">
                  <c:v>149</c:v>
                </c:pt>
                <c:pt idx="53">
                  <c:v>236</c:v>
                </c:pt>
                <c:pt idx="54">
                  <c:v>267</c:v>
                </c:pt>
                <c:pt idx="55">
                  <c:v>372</c:v>
                </c:pt>
                <c:pt idx="56">
                  <c:v>445</c:v>
                </c:pt>
                <c:pt idx="57">
                  <c:v>441</c:v>
                </c:pt>
                <c:pt idx="58">
                  <c:v>511</c:v>
                </c:pt>
                <c:pt idx="59">
                  <c:v>896</c:v>
                </c:pt>
                <c:pt idx="60">
                  <c:v>886</c:v>
                </c:pt>
                <c:pt idx="61">
                  <c:v>1169</c:v>
                </c:pt>
                <c:pt idx="62">
                  <c:v>1161</c:v>
                </c:pt>
                <c:pt idx="63">
                  <c:v>1318</c:v>
                </c:pt>
                <c:pt idx="64">
                  <c:v>1211</c:v>
                </c:pt>
                <c:pt idx="65">
                  <c:v>1164</c:v>
                </c:pt>
                <c:pt idx="66">
                  <c:v>2011</c:v>
                </c:pt>
                <c:pt idx="67">
                  <c:v>1910</c:v>
                </c:pt>
                <c:pt idx="68">
                  <c:v>1840</c:v>
                </c:pt>
                <c:pt idx="69">
                  <c:v>2051</c:v>
                </c:pt>
                <c:pt idx="70">
                  <c:v>1876</c:v>
                </c:pt>
                <c:pt idx="71">
                  <c:v>1558</c:v>
                </c:pt>
                <c:pt idx="72">
                  <c:v>1509</c:v>
                </c:pt>
                <c:pt idx="73">
                  <c:v>2305</c:v>
                </c:pt>
                <c:pt idx="74">
                  <c:v>2495</c:v>
                </c:pt>
                <c:pt idx="75">
                  <c:v>4592</c:v>
                </c:pt>
                <c:pt idx="76">
                  <c:v>3857</c:v>
                </c:pt>
                <c:pt idx="77">
                  <c:v>1877</c:v>
                </c:pt>
                <c:pt idx="78">
                  <c:v>1997</c:v>
                </c:pt>
                <c:pt idx="79">
                  <c:v>1433</c:v>
                </c:pt>
                <c:pt idx="80">
                  <c:v>2350</c:v>
                </c:pt>
                <c:pt idx="81">
                  <c:v>2178</c:v>
                </c:pt>
                <c:pt idx="82">
                  <c:v>3332</c:v>
                </c:pt>
                <c:pt idx="83">
                  <c:v>1995</c:v>
                </c:pt>
                <c:pt idx="84">
                  <c:v>1806</c:v>
                </c:pt>
                <c:pt idx="85">
                  <c:v>1126</c:v>
                </c:pt>
                <c:pt idx="86">
                  <c:v>1378</c:v>
                </c:pt>
                <c:pt idx="87">
                  <c:v>2096</c:v>
                </c:pt>
                <c:pt idx="88">
                  <c:v>2612</c:v>
                </c:pt>
                <c:pt idx="89">
                  <c:v>2029</c:v>
                </c:pt>
                <c:pt idx="90">
                  <c:v>1947</c:v>
                </c:pt>
                <c:pt idx="91">
                  <c:v>1426</c:v>
                </c:pt>
                <c:pt idx="92">
                  <c:v>1313</c:v>
                </c:pt>
                <c:pt idx="93">
                  <c:v>1240</c:v>
                </c:pt>
                <c:pt idx="94">
                  <c:v>2142</c:v>
                </c:pt>
                <c:pt idx="95">
                  <c:v>2367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97-4747-90D6-C73B32BE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12320"/>
        <c:axId val="105510784"/>
      </c:lineChart>
      <c:catAx>
        <c:axId val="1055033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509248"/>
        <c:crosses val="autoZero"/>
        <c:auto val="1"/>
        <c:lblAlgn val="ctr"/>
        <c:lblOffset val="100"/>
        <c:noMultiLvlLbl val="0"/>
      </c:catAx>
      <c:valAx>
        <c:axId val="1055092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503360"/>
        <c:crosses val="autoZero"/>
        <c:crossBetween val="between"/>
      </c:valAx>
      <c:valAx>
        <c:axId val="105510784"/>
        <c:scaling>
          <c:orientation val="minMax"/>
          <c:max val="80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512320"/>
        <c:crosses val="max"/>
        <c:crossBetween val="between"/>
      </c:valAx>
      <c:catAx>
        <c:axId val="105512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05510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Development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USA'!$B$3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USA'!$B$4:$B$99</c:f>
              <c:numCache>
                <c:formatCode>General</c:formatCode>
                <c:ptCount val="96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51</c:v>
                </c:pt>
                <c:pt idx="24">
                  <c:v>51</c:v>
                </c:pt>
                <c:pt idx="25">
                  <c:v>57</c:v>
                </c:pt>
                <c:pt idx="26">
                  <c:v>58</c:v>
                </c:pt>
                <c:pt idx="27">
                  <c:v>60</c:v>
                </c:pt>
                <c:pt idx="28">
                  <c:v>68</c:v>
                </c:pt>
                <c:pt idx="29">
                  <c:v>74</c:v>
                </c:pt>
                <c:pt idx="30">
                  <c:v>98</c:v>
                </c:pt>
                <c:pt idx="31">
                  <c:v>118</c:v>
                </c:pt>
                <c:pt idx="32">
                  <c:v>149</c:v>
                </c:pt>
                <c:pt idx="33">
                  <c:v>217</c:v>
                </c:pt>
                <c:pt idx="34">
                  <c:v>262</c:v>
                </c:pt>
                <c:pt idx="35">
                  <c:v>402</c:v>
                </c:pt>
                <c:pt idx="36">
                  <c:v>518</c:v>
                </c:pt>
                <c:pt idx="37">
                  <c:v>583</c:v>
                </c:pt>
                <c:pt idx="38">
                  <c:v>959</c:v>
                </c:pt>
                <c:pt idx="39">
                  <c:v>1281</c:v>
                </c:pt>
                <c:pt idx="40">
                  <c:v>1663</c:v>
                </c:pt>
                <c:pt idx="41">
                  <c:v>2179</c:v>
                </c:pt>
                <c:pt idx="42">
                  <c:v>2727</c:v>
                </c:pt>
                <c:pt idx="43">
                  <c:v>3499</c:v>
                </c:pt>
                <c:pt idx="44">
                  <c:v>4632</c:v>
                </c:pt>
                <c:pt idx="45">
                  <c:v>6421</c:v>
                </c:pt>
                <c:pt idx="46">
                  <c:v>7783</c:v>
                </c:pt>
                <c:pt idx="47">
                  <c:v>13747</c:v>
                </c:pt>
                <c:pt idx="48">
                  <c:v>19273</c:v>
                </c:pt>
                <c:pt idx="49">
                  <c:v>25600</c:v>
                </c:pt>
                <c:pt idx="50">
                  <c:v>33276</c:v>
                </c:pt>
                <c:pt idx="51">
                  <c:v>43843</c:v>
                </c:pt>
                <c:pt idx="52">
                  <c:v>53736</c:v>
                </c:pt>
                <c:pt idx="53">
                  <c:v>65778</c:v>
                </c:pt>
                <c:pt idx="54">
                  <c:v>83836</c:v>
                </c:pt>
                <c:pt idx="55">
                  <c:v>101657</c:v>
                </c:pt>
                <c:pt idx="56">
                  <c:v>121465</c:v>
                </c:pt>
                <c:pt idx="57">
                  <c:v>140909</c:v>
                </c:pt>
                <c:pt idx="58">
                  <c:v>161831</c:v>
                </c:pt>
                <c:pt idx="59">
                  <c:v>188172</c:v>
                </c:pt>
                <c:pt idx="60">
                  <c:v>213242</c:v>
                </c:pt>
                <c:pt idx="61">
                  <c:v>243622</c:v>
                </c:pt>
                <c:pt idx="62">
                  <c:v>275367</c:v>
                </c:pt>
                <c:pt idx="63">
                  <c:v>308650</c:v>
                </c:pt>
                <c:pt idx="64">
                  <c:v>336802</c:v>
                </c:pt>
                <c:pt idx="65">
                  <c:v>366317</c:v>
                </c:pt>
                <c:pt idx="66">
                  <c:v>397121</c:v>
                </c:pt>
                <c:pt idx="67">
                  <c:v>428654</c:v>
                </c:pt>
                <c:pt idx="68">
                  <c:v>462780</c:v>
                </c:pt>
                <c:pt idx="69">
                  <c:v>496535</c:v>
                </c:pt>
                <c:pt idx="70">
                  <c:v>526396</c:v>
                </c:pt>
                <c:pt idx="71">
                  <c:v>555313</c:v>
                </c:pt>
                <c:pt idx="72">
                  <c:v>580619</c:v>
                </c:pt>
                <c:pt idx="73">
                  <c:v>607670</c:v>
                </c:pt>
                <c:pt idx="74">
                  <c:v>636350</c:v>
                </c:pt>
                <c:pt idx="75">
                  <c:v>667592</c:v>
                </c:pt>
                <c:pt idx="76">
                  <c:v>699706</c:v>
                </c:pt>
                <c:pt idx="77">
                  <c:v>732197</c:v>
                </c:pt>
                <c:pt idx="78">
                  <c:v>758809</c:v>
                </c:pt>
                <c:pt idx="79">
                  <c:v>784326</c:v>
                </c:pt>
                <c:pt idx="80">
                  <c:v>811865</c:v>
                </c:pt>
                <c:pt idx="81">
                  <c:v>840351</c:v>
                </c:pt>
                <c:pt idx="82">
                  <c:v>869170</c:v>
                </c:pt>
                <c:pt idx="83">
                  <c:v>905358</c:v>
                </c:pt>
                <c:pt idx="84">
                  <c:v>938154</c:v>
                </c:pt>
                <c:pt idx="85">
                  <c:v>965785</c:v>
                </c:pt>
                <c:pt idx="86">
                  <c:v>988197</c:v>
                </c:pt>
                <c:pt idx="87">
                  <c:v>1012582</c:v>
                </c:pt>
                <c:pt idx="88">
                  <c:v>1039909</c:v>
                </c:pt>
                <c:pt idx="89">
                  <c:v>1069424</c:v>
                </c:pt>
                <c:pt idx="90">
                  <c:v>1103461</c:v>
                </c:pt>
                <c:pt idx="91">
                  <c:v>1132539</c:v>
                </c:pt>
                <c:pt idx="92">
                  <c:v>1158040</c:v>
                </c:pt>
                <c:pt idx="93">
                  <c:v>1180375</c:v>
                </c:pt>
                <c:pt idx="94">
                  <c:v>1204351</c:v>
                </c:pt>
                <c:pt idx="95">
                  <c:v>1228603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BF-4DB5-8656-ACCC73C6F058}"/>
            </c:ext>
          </c:extLst>
        </c:ser>
        <c:ser>
          <c:idx val="2"/>
          <c:order val="2"/>
          <c:tx>
            <c:strRef>
              <c:f>'Data USA'!$D$3</c:f>
              <c:strCache>
                <c:ptCount val="1"/>
                <c:pt idx="0">
                  <c:v>Recovered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USA'!$D$4:$D$99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17</c:v>
                </c:pt>
                <c:pt idx="45">
                  <c:v>17</c:v>
                </c:pt>
                <c:pt idx="46">
                  <c:v>105</c:v>
                </c:pt>
                <c:pt idx="47">
                  <c:v>121</c:v>
                </c:pt>
                <c:pt idx="48">
                  <c:v>147</c:v>
                </c:pt>
                <c:pt idx="49">
                  <c:v>176</c:v>
                </c:pt>
                <c:pt idx="50">
                  <c:v>178</c:v>
                </c:pt>
                <c:pt idx="51">
                  <c:v>178</c:v>
                </c:pt>
                <c:pt idx="52">
                  <c:v>348</c:v>
                </c:pt>
                <c:pt idx="53">
                  <c:v>361</c:v>
                </c:pt>
                <c:pt idx="54">
                  <c:v>681</c:v>
                </c:pt>
                <c:pt idx="55">
                  <c:v>869</c:v>
                </c:pt>
                <c:pt idx="56">
                  <c:v>1072</c:v>
                </c:pt>
                <c:pt idx="57">
                  <c:v>2665</c:v>
                </c:pt>
                <c:pt idx="58">
                  <c:v>5644</c:v>
                </c:pt>
                <c:pt idx="59">
                  <c:v>7024</c:v>
                </c:pt>
                <c:pt idx="60">
                  <c:v>8474</c:v>
                </c:pt>
                <c:pt idx="61">
                  <c:v>9001</c:v>
                </c:pt>
                <c:pt idx="62">
                  <c:v>9707</c:v>
                </c:pt>
                <c:pt idx="63">
                  <c:v>14652</c:v>
                </c:pt>
                <c:pt idx="64">
                  <c:v>17448</c:v>
                </c:pt>
                <c:pt idx="65">
                  <c:v>19581</c:v>
                </c:pt>
                <c:pt idx="66">
                  <c:v>21763</c:v>
                </c:pt>
                <c:pt idx="67">
                  <c:v>23559</c:v>
                </c:pt>
                <c:pt idx="68">
                  <c:v>25410</c:v>
                </c:pt>
                <c:pt idx="69">
                  <c:v>28790</c:v>
                </c:pt>
                <c:pt idx="70">
                  <c:v>31270</c:v>
                </c:pt>
                <c:pt idx="71">
                  <c:v>32988</c:v>
                </c:pt>
                <c:pt idx="72">
                  <c:v>43482</c:v>
                </c:pt>
                <c:pt idx="73">
                  <c:v>47763</c:v>
                </c:pt>
                <c:pt idx="74">
                  <c:v>52096</c:v>
                </c:pt>
                <c:pt idx="75">
                  <c:v>54703</c:v>
                </c:pt>
                <c:pt idx="76">
                  <c:v>58545</c:v>
                </c:pt>
                <c:pt idx="77">
                  <c:v>64840</c:v>
                </c:pt>
                <c:pt idx="78">
                  <c:v>70337</c:v>
                </c:pt>
                <c:pt idx="79">
                  <c:v>72329</c:v>
                </c:pt>
                <c:pt idx="80">
                  <c:v>75204</c:v>
                </c:pt>
                <c:pt idx="81">
                  <c:v>77366</c:v>
                </c:pt>
                <c:pt idx="82">
                  <c:v>80203</c:v>
                </c:pt>
                <c:pt idx="83">
                  <c:v>99079</c:v>
                </c:pt>
                <c:pt idx="84">
                  <c:v>100372</c:v>
                </c:pt>
                <c:pt idx="85">
                  <c:v>106988</c:v>
                </c:pt>
                <c:pt idx="86">
                  <c:v>111424</c:v>
                </c:pt>
                <c:pt idx="87">
                  <c:v>115936</c:v>
                </c:pt>
                <c:pt idx="88">
                  <c:v>120720</c:v>
                </c:pt>
                <c:pt idx="89">
                  <c:v>153947</c:v>
                </c:pt>
                <c:pt idx="90">
                  <c:v>164015</c:v>
                </c:pt>
                <c:pt idx="91">
                  <c:v>175382</c:v>
                </c:pt>
                <c:pt idx="92">
                  <c:v>180152</c:v>
                </c:pt>
                <c:pt idx="93">
                  <c:v>187180</c:v>
                </c:pt>
                <c:pt idx="94">
                  <c:v>189791</c:v>
                </c:pt>
                <c:pt idx="95">
                  <c:v>189910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BF-4DB5-8656-ACCC73C6F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55072"/>
        <c:axId val="105556608"/>
      </c:lineChart>
      <c:lineChart>
        <c:grouping val="standard"/>
        <c:varyColors val="0"/>
        <c:ser>
          <c:idx val="1"/>
          <c:order val="1"/>
          <c:tx>
            <c:strRef>
              <c:f>'Data USA'!$C$3</c:f>
              <c:strCache>
                <c:ptCount val="1"/>
                <c:pt idx="0">
                  <c:v>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USA'!$C$4:$C$99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6</c:v>
                </c:pt>
                <c:pt idx="31">
                  <c:v>7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17</c:v>
                </c:pt>
                <c:pt idx="36">
                  <c:v>21</c:v>
                </c:pt>
                <c:pt idx="37">
                  <c:v>22</c:v>
                </c:pt>
                <c:pt idx="38">
                  <c:v>28</c:v>
                </c:pt>
                <c:pt idx="39">
                  <c:v>36</c:v>
                </c:pt>
                <c:pt idx="40">
                  <c:v>40</c:v>
                </c:pt>
                <c:pt idx="41">
                  <c:v>47</c:v>
                </c:pt>
                <c:pt idx="42">
                  <c:v>54</c:v>
                </c:pt>
                <c:pt idx="43">
                  <c:v>63</c:v>
                </c:pt>
                <c:pt idx="44">
                  <c:v>85</c:v>
                </c:pt>
                <c:pt idx="45">
                  <c:v>108</c:v>
                </c:pt>
                <c:pt idx="46">
                  <c:v>118</c:v>
                </c:pt>
                <c:pt idx="47">
                  <c:v>200</c:v>
                </c:pt>
                <c:pt idx="48">
                  <c:v>244</c:v>
                </c:pt>
                <c:pt idx="49">
                  <c:v>307</c:v>
                </c:pt>
                <c:pt idx="50">
                  <c:v>417</c:v>
                </c:pt>
                <c:pt idx="51">
                  <c:v>557</c:v>
                </c:pt>
                <c:pt idx="52">
                  <c:v>706</c:v>
                </c:pt>
                <c:pt idx="53">
                  <c:v>942</c:v>
                </c:pt>
                <c:pt idx="54">
                  <c:v>1209</c:v>
                </c:pt>
                <c:pt idx="55">
                  <c:v>1581</c:v>
                </c:pt>
                <c:pt idx="56">
                  <c:v>2026</c:v>
                </c:pt>
                <c:pt idx="57">
                  <c:v>2467</c:v>
                </c:pt>
                <c:pt idx="58">
                  <c:v>2978</c:v>
                </c:pt>
                <c:pt idx="59">
                  <c:v>3874</c:v>
                </c:pt>
                <c:pt idx="60">
                  <c:v>4760</c:v>
                </c:pt>
                <c:pt idx="61">
                  <c:v>5929</c:v>
                </c:pt>
                <c:pt idx="62">
                  <c:v>7090</c:v>
                </c:pt>
                <c:pt idx="63">
                  <c:v>8408</c:v>
                </c:pt>
                <c:pt idx="64">
                  <c:v>9619</c:v>
                </c:pt>
                <c:pt idx="65">
                  <c:v>10783</c:v>
                </c:pt>
                <c:pt idx="66">
                  <c:v>12794</c:v>
                </c:pt>
                <c:pt idx="67">
                  <c:v>14704</c:v>
                </c:pt>
                <c:pt idx="68">
                  <c:v>16544</c:v>
                </c:pt>
                <c:pt idx="69">
                  <c:v>18595</c:v>
                </c:pt>
                <c:pt idx="70">
                  <c:v>20471</c:v>
                </c:pt>
                <c:pt idx="71">
                  <c:v>22029</c:v>
                </c:pt>
                <c:pt idx="72">
                  <c:v>23538</c:v>
                </c:pt>
                <c:pt idx="73">
                  <c:v>25843</c:v>
                </c:pt>
                <c:pt idx="74">
                  <c:v>28338</c:v>
                </c:pt>
                <c:pt idx="75">
                  <c:v>32930</c:v>
                </c:pt>
                <c:pt idx="76">
                  <c:v>36787</c:v>
                </c:pt>
                <c:pt idx="77">
                  <c:v>38664</c:v>
                </c:pt>
                <c:pt idx="78">
                  <c:v>40661</c:v>
                </c:pt>
                <c:pt idx="79">
                  <c:v>42094</c:v>
                </c:pt>
                <c:pt idx="80">
                  <c:v>44444</c:v>
                </c:pt>
                <c:pt idx="81">
                  <c:v>46622</c:v>
                </c:pt>
                <c:pt idx="82">
                  <c:v>49954</c:v>
                </c:pt>
                <c:pt idx="83">
                  <c:v>51949</c:v>
                </c:pt>
                <c:pt idx="84">
                  <c:v>53755</c:v>
                </c:pt>
                <c:pt idx="85">
                  <c:v>54881</c:v>
                </c:pt>
                <c:pt idx="86">
                  <c:v>56259</c:v>
                </c:pt>
                <c:pt idx="87">
                  <c:v>58355</c:v>
                </c:pt>
                <c:pt idx="88">
                  <c:v>60967</c:v>
                </c:pt>
                <c:pt idx="89">
                  <c:v>62996</c:v>
                </c:pt>
                <c:pt idx="90">
                  <c:v>64943</c:v>
                </c:pt>
                <c:pt idx="91">
                  <c:v>66369</c:v>
                </c:pt>
                <c:pt idx="92">
                  <c:v>67682</c:v>
                </c:pt>
                <c:pt idx="93">
                  <c:v>68922</c:v>
                </c:pt>
                <c:pt idx="94">
                  <c:v>71064</c:v>
                </c:pt>
                <c:pt idx="95">
                  <c:v>73431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2BF-4DB5-8656-ACCC73C6F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59936"/>
        <c:axId val="105558400"/>
      </c:lineChart>
      <c:catAx>
        <c:axId val="105555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556608"/>
        <c:crosses val="autoZero"/>
        <c:auto val="1"/>
        <c:lblAlgn val="ctr"/>
        <c:lblOffset val="100"/>
        <c:noMultiLvlLbl val="0"/>
      </c:catAx>
      <c:valAx>
        <c:axId val="10555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555072"/>
        <c:crosses val="autoZero"/>
        <c:crossBetween val="between"/>
      </c:valAx>
      <c:valAx>
        <c:axId val="1055584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559936"/>
        <c:crosses val="max"/>
        <c:crossBetween val="between"/>
      </c:valAx>
      <c:catAx>
        <c:axId val="105559936"/>
        <c:scaling>
          <c:orientation val="minMax"/>
        </c:scaling>
        <c:delete val="1"/>
        <c:axPos val="b"/>
        <c:majorTickMark val="out"/>
        <c:minorTickMark val="none"/>
        <c:tickLblPos val="nextTo"/>
        <c:crossAx val="105558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CFR by Age Compared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'Case Fatality Rates'!$B$5</c:f>
              <c:strCache>
                <c:ptCount val="1"/>
                <c:pt idx="0">
                  <c:v>SARS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'Case Fatality Rates'!$A$7:$A$41</c:f>
              <c:numCache>
                <c:formatCode>General</c:formatCode>
                <c:ptCount val="35"/>
                <c:pt idx="0">
                  <c:v>4</c:v>
                </c:pt>
                <c:pt idx="1">
                  <c:v>4.01</c:v>
                </c:pt>
                <c:pt idx="2">
                  <c:v>9</c:v>
                </c:pt>
                <c:pt idx="3">
                  <c:v>9.01</c:v>
                </c:pt>
                <c:pt idx="4">
                  <c:v>14</c:v>
                </c:pt>
                <c:pt idx="5">
                  <c:v>14.01</c:v>
                </c:pt>
                <c:pt idx="6">
                  <c:v>17</c:v>
                </c:pt>
                <c:pt idx="7">
                  <c:v>17.010000000000002</c:v>
                </c:pt>
                <c:pt idx="8">
                  <c:v>19</c:v>
                </c:pt>
                <c:pt idx="9">
                  <c:v>19.010000000000002</c:v>
                </c:pt>
                <c:pt idx="10">
                  <c:v>24</c:v>
                </c:pt>
                <c:pt idx="11">
                  <c:v>24.01</c:v>
                </c:pt>
                <c:pt idx="12">
                  <c:v>29</c:v>
                </c:pt>
                <c:pt idx="13">
                  <c:v>29.01</c:v>
                </c:pt>
                <c:pt idx="14">
                  <c:v>34</c:v>
                </c:pt>
                <c:pt idx="15">
                  <c:v>34.01</c:v>
                </c:pt>
                <c:pt idx="16">
                  <c:v>39</c:v>
                </c:pt>
                <c:pt idx="17">
                  <c:v>39.01</c:v>
                </c:pt>
                <c:pt idx="18">
                  <c:v>44</c:v>
                </c:pt>
                <c:pt idx="19">
                  <c:v>44.01</c:v>
                </c:pt>
                <c:pt idx="20">
                  <c:v>49</c:v>
                </c:pt>
                <c:pt idx="21">
                  <c:v>49.01</c:v>
                </c:pt>
                <c:pt idx="22">
                  <c:v>54</c:v>
                </c:pt>
                <c:pt idx="23">
                  <c:v>54.01</c:v>
                </c:pt>
                <c:pt idx="24">
                  <c:v>59</c:v>
                </c:pt>
                <c:pt idx="25">
                  <c:v>59.01</c:v>
                </c:pt>
                <c:pt idx="26">
                  <c:v>64</c:v>
                </c:pt>
                <c:pt idx="27">
                  <c:v>64.010000000000005</c:v>
                </c:pt>
                <c:pt idx="28">
                  <c:v>69</c:v>
                </c:pt>
                <c:pt idx="29">
                  <c:v>69.010000000000005</c:v>
                </c:pt>
                <c:pt idx="30">
                  <c:v>74</c:v>
                </c:pt>
                <c:pt idx="31">
                  <c:v>74.010000000000005</c:v>
                </c:pt>
                <c:pt idx="32">
                  <c:v>79</c:v>
                </c:pt>
                <c:pt idx="33">
                  <c:v>79.010000000000005</c:v>
                </c:pt>
                <c:pt idx="34">
                  <c:v>95</c:v>
                </c:pt>
              </c:numCache>
            </c:numRef>
          </c:xVal>
          <c:yVal>
            <c:numRef>
              <c:f>'Case Fatality Rates'!$B$7:$B$41</c:f>
              <c:numCache>
                <c:formatCode>0.0%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1.6E-2</c:v>
                </c:pt>
                <c:pt idx="12">
                  <c:v>1.6E-2</c:v>
                </c:pt>
                <c:pt idx="13">
                  <c:v>1.6E-2</c:v>
                </c:pt>
                <c:pt idx="14">
                  <c:v>1.6E-2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0.13</c:v>
                </c:pt>
                <c:pt idx="20">
                  <c:v>0.13</c:v>
                </c:pt>
                <c:pt idx="21">
                  <c:v>0.13</c:v>
                </c:pt>
                <c:pt idx="22">
                  <c:v>0.13</c:v>
                </c:pt>
                <c:pt idx="23">
                  <c:v>0.253</c:v>
                </c:pt>
                <c:pt idx="24">
                  <c:v>0.253</c:v>
                </c:pt>
                <c:pt idx="25">
                  <c:v>0.253</c:v>
                </c:pt>
                <c:pt idx="26">
                  <c:v>0.253</c:v>
                </c:pt>
                <c:pt idx="27">
                  <c:v>0.52500000000000002</c:v>
                </c:pt>
                <c:pt idx="28">
                  <c:v>0.52500000000000002</c:v>
                </c:pt>
                <c:pt idx="29">
                  <c:v>0.52500000000000002</c:v>
                </c:pt>
                <c:pt idx="30">
                  <c:v>0.52500000000000002</c:v>
                </c:pt>
                <c:pt idx="31">
                  <c:v>0.69599999999999995</c:v>
                </c:pt>
                <c:pt idx="32">
                  <c:v>0.69599999999999995</c:v>
                </c:pt>
                <c:pt idx="33">
                  <c:v>0.69599999999999995</c:v>
                </c:pt>
                <c:pt idx="34">
                  <c:v>0.69599999999999995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34-4249-B1CA-3BE371C4F8CA}"/>
            </c:ext>
          </c:extLst>
        </c:ser>
        <c:ser>
          <c:idx val="2"/>
          <c:order val="1"/>
          <c:tx>
            <c:strRef>
              <c:f>'Case Fatality Rates'!$C$5</c:f>
              <c:strCache>
                <c:ptCount val="1"/>
                <c:pt idx="0">
                  <c:v>COVID-19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'Case Fatality Rates'!$A$7:$A$41</c:f>
              <c:numCache>
                <c:formatCode>General</c:formatCode>
                <c:ptCount val="35"/>
                <c:pt idx="0">
                  <c:v>4</c:v>
                </c:pt>
                <c:pt idx="1">
                  <c:v>4.01</c:v>
                </c:pt>
                <c:pt idx="2">
                  <c:v>9</c:v>
                </c:pt>
                <c:pt idx="3">
                  <c:v>9.01</c:v>
                </c:pt>
                <c:pt idx="4">
                  <c:v>14</c:v>
                </c:pt>
                <c:pt idx="5">
                  <c:v>14.01</c:v>
                </c:pt>
                <c:pt idx="6">
                  <c:v>17</c:v>
                </c:pt>
                <c:pt idx="7">
                  <c:v>17.010000000000002</c:v>
                </c:pt>
                <c:pt idx="8">
                  <c:v>19</c:v>
                </c:pt>
                <c:pt idx="9">
                  <c:v>19.010000000000002</c:v>
                </c:pt>
                <c:pt idx="10">
                  <c:v>24</c:v>
                </c:pt>
                <c:pt idx="11">
                  <c:v>24.01</c:v>
                </c:pt>
                <c:pt idx="12">
                  <c:v>29</c:v>
                </c:pt>
                <c:pt idx="13">
                  <c:v>29.01</c:v>
                </c:pt>
                <c:pt idx="14">
                  <c:v>34</c:v>
                </c:pt>
                <c:pt idx="15">
                  <c:v>34.01</c:v>
                </c:pt>
                <c:pt idx="16">
                  <c:v>39</c:v>
                </c:pt>
                <c:pt idx="17">
                  <c:v>39.01</c:v>
                </c:pt>
                <c:pt idx="18">
                  <c:v>44</c:v>
                </c:pt>
                <c:pt idx="19">
                  <c:v>44.01</c:v>
                </c:pt>
                <c:pt idx="20">
                  <c:v>49</c:v>
                </c:pt>
                <c:pt idx="21">
                  <c:v>49.01</c:v>
                </c:pt>
                <c:pt idx="22">
                  <c:v>54</c:v>
                </c:pt>
                <c:pt idx="23">
                  <c:v>54.01</c:v>
                </c:pt>
                <c:pt idx="24">
                  <c:v>59</c:v>
                </c:pt>
                <c:pt idx="25">
                  <c:v>59.01</c:v>
                </c:pt>
                <c:pt idx="26">
                  <c:v>64</c:v>
                </c:pt>
                <c:pt idx="27">
                  <c:v>64.010000000000005</c:v>
                </c:pt>
                <c:pt idx="28">
                  <c:v>69</c:v>
                </c:pt>
                <c:pt idx="29">
                  <c:v>69.010000000000005</c:v>
                </c:pt>
                <c:pt idx="30">
                  <c:v>74</c:v>
                </c:pt>
                <c:pt idx="31">
                  <c:v>74.010000000000005</c:v>
                </c:pt>
                <c:pt idx="32">
                  <c:v>79</c:v>
                </c:pt>
                <c:pt idx="33">
                  <c:v>79.010000000000005</c:v>
                </c:pt>
                <c:pt idx="34">
                  <c:v>95</c:v>
                </c:pt>
              </c:numCache>
            </c:numRef>
          </c:xVal>
          <c:yVal>
            <c:numRef>
              <c:f>'Case Fatality Rates'!$C$7:$C$41</c:f>
              <c:numCache>
                <c:formatCode>0.000%</c:formatCode>
                <c:ptCount val="35"/>
                <c:pt idx="0">
                  <c:v>2.5999999999999998E-5</c:v>
                </c:pt>
                <c:pt idx="1">
                  <c:v>2.5999999999999998E-5</c:v>
                </c:pt>
                <c:pt idx="2">
                  <c:v>2.5999999999999998E-5</c:v>
                </c:pt>
                <c:pt idx="3">
                  <c:v>1.4799999999999999E-4</c:v>
                </c:pt>
                <c:pt idx="4">
                  <c:v>1.4799999999999999E-4</c:v>
                </c:pt>
                <c:pt idx="5">
                  <c:v>1.4799999999999999E-4</c:v>
                </c:pt>
                <c:pt idx="6">
                  <c:v>1.4799999999999999E-4</c:v>
                </c:pt>
                <c:pt idx="7">
                  <c:v>1.4799999999999999E-4</c:v>
                </c:pt>
                <c:pt idx="8">
                  <c:v>1.4799999999999999E-4</c:v>
                </c:pt>
                <c:pt idx="9">
                  <c:v>5.9999999999999995E-4</c:v>
                </c:pt>
                <c:pt idx="10">
                  <c:v>5.9999999999999995E-4</c:v>
                </c:pt>
                <c:pt idx="11">
                  <c:v>5.9999999999999995E-4</c:v>
                </c:pt>
                <c:pt idx="12">
                  <c:v>5.9999999999999995E-4</c:v>
                </c:pt>
                <c:pt idx="13">
                  <c:v>1.4599999999999999E-3</c:v>
                </c:pt>
                <c:pt idx="14">
                  <c:v>1.4599999999999999E-3</c:v>
                </c:pt>
                <c:pt idx="15">
                  <c:v>1.4599999999999999E-3</c:v>
                </c:pt>
                <c:pt idx="16">
                  <c:v>1.4599999999999999E-3</c:v>
                </c:pt>
                <c:pt idx="17">
                  <c:v>3.0000000000000001E-3</c:v>
                </c:pt>
                <c:pt idx="18">
                  <c:v>3.0000000000000001E-3</c:v>
                </c:pt>
                <c:pt idx="19">
                  <c:v>3.0000000000000001E-3</c:v>
                </c:pt>
                <c:pt idx="20">
                  <c:v>3.0000000000000001E-3</c:v>
                </c:pt>
                <c:pt idx="21">
                  <c:v>1.2999999999999999E-2</c:v>
                </c:pt>
                <c:pt idx="22">
                  <c:v>1.2999999999999999E-2</c:v>
                </c:pt>
                <c:pt idx="23">
                  <c:v>1.2999999999999999E-2</c:v>
                </c:pt>
                <c:pt idx="24">
                  <c:v>1.2999999999999999E-2</c:v>
                </c:pt>
                <c:pt idx="25">
                  <c:v>0.04</c:v>
                </c:pt>
                <c:pt idx="26">
                  <c:v>0.04</c:v>
                </c:pt>
                <c:pt idx="27">
                  <c:v>0.04</c:v>
                </c:pt>
                <c:pt idx="28">
                  <c:v>0.04</c:v>
                </c:pt>
                <c:pt idx="29">
                  <c:v>8.5999999999999993E-2</c:v>
                </c:pt>
                <c:pt idx="30">
                  <c:v>8.5999999999999993E-2</c:v>
                </c:pt>
                <c:pt idx="31">
                  <c:v>8.5999999999999993E-2</c:v>
                </c:pt>
                <c:pt idx="32">
                  <c:v>8.5999999999999993E-2</c:v>
                </c:pt>
                <c:pt idx="33">
                  <c:v>0.13400000000000001</c:v>
                </c:pt>
                <c:pt idx="34">
                  <c:v>0.13400000000000001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434-4249-B1CA-3BE371C4F8CA}"/>
            </c:ext>
          </c:extLst>
        </c:ser>
        <c:ser>
          <c:idx val="3"/>
          <c:order val="2"/>
          <c:tx>
            <c:strRef>
              <c:f>'Case Fatality Rates'!$D$5</c:f>
              <c:strCache>
                <c:ptCount val="1"/>
                <c:pt idx="0">
                  <c:v>Influenza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'Case Fatality Rates'!$A$7:$A$41</c:f>
              <c:numCache>
                <c:formatCode>General</c:formatCode>
                <c:ptCount val="35"/>
                <c:pt idx="0">
                  <c:v>4</c:v>
                </c:pt>
                <c:pt idx="1">
                  <c:v>4.01</c:v>
                </c:pt>
                <c:pt idx="2">
                  <c:v>9</c:v>
                </c:pt>
                <c:pt idx="3">
                  <c:v>9.01</c:v>
                </c:pt>
                <c:pt idx="4">
                  <c:v>14</c:v>
                </c:pt>
                <c:pt idx="5">
                  <c:v>14.01</c:v>
                </c:pt>
                <c:pt idx="6">
                  <c:v>17</c:v>
                </c:pt>
                <c:pt idx="7">
                  <c:v>17.010000000000002</c:v>
                </c:pt>
                <c:pt idx="8">
                  <c:v>19</c:v>
                </c:pt>
                <c:pt idx="9">
                  <c:v>19.010000000000002</c:v>
                </c:pt>
                <c:pt idx="10">
                  <c:v>24</c:v>
                </c:pt>
                <c:pt idx="11">
                  <c:v>24.01</c:v>
                </c:pt>
                <c:pt idx="12">
                  <c:v>29</c:v>
                </c:pt>
                <c:pt idx="13">
                  <c:v>29.01</c:v>
                </c:pt>
                <c:pt idx="14">
                  <c:v>34</c:v>
                </c:pt>
                <c:pt idx="15">
                  <c:v>34.01</c:v>
                </c:pt>
                <c:pt idx="16">
                  <c:v>39</c:v>
                </c:pt>
                <c:pt idx="17">
                  <c:v>39.01</c:v>
                </c:pt>
                <c:pt idx="18">
                  <c:v>44</c:v>
                </c:pt>
                <c:pt idx="19">
                  <c:v>44.01</c:v>
                </c:pt>
                <c:pt idx="20">
                  <c:v>49</c:v>
                </c:pt>
                <c:pt idx="21">
                  <c:v>49.01</c:v>
                </c:pt>
                <c:pt idx="22">
                  <c:v>54</c:v>
                </c:pt>
                <c:pt idx="23">
                  <c:v>54.01</c:v>
                </c:pt>
                <c:pt idx="24">
                  <c:v>59</c:v>
                </c:pt>
                <c:pt idx="25">
                  <c:v>59.01</c:v>
                </c:pt>
                <c:pt idx="26">
                  <c:v>64</c:v>
                </c:pt>
                <c:pt idx="27">
                  <c:v>64.010000000000005</c:v>
                </c:pt>
                <c:pt idx="28">
                  <c:v>69</c:v>
                </c:pt>
                <c:pt idx="29">
                  <c:v>69.010000000000005</c:v>
                </c:pt>
                <c:pt idx="30">
                  <c:v>74</c:v>
                </c:pt>
                <c:pt idx="31">
                  <c:v>74.010000000000005</c:v>
                </c:pt>
                <c:pt idx="32">
                  <c:v>79</c:v>
                </c:pt>
                <c:pt idx="33">
                  <c:v>79.010000000000005</c:v>
                </c:pt>
                <c:pt idx="34">
                  <c:v>95</c:v>
                </c:pt>
              </c:numCache>
            </c:numRef>
          </c:xVal>
          <c:yVal>
            <c:numRef>
              <c:f>'Case Fatality Rates'!$D$7:$D$41</c:f>
              <c:numCache>
                <c:formatCode>0.0000%</c:formatCode>
                <c:ptCount val="35"/>
                <c:pt idx="0">
                  <c:v>1.2999999999999999E-5</c:v>
                </c:pt>
                <c:pt idx="1">
                  <c:v>3.9999999999999998E-6</c:v>
                </c:pt>
                <c:pt idx="2">
                  <c:v>3.9999999999999998E-6</c:v>
                </c:pt>
                <c:pt idx="3">
                  <c:v>3.9999999999999998E-6</c:v>
                </c:pt>
                <c:pt idx="4">
                  <c:v>3.9999999999999998E-6</c:v>
                </c:pt>
                <c:pt idx="5">
                  <c:v>3.9999999999999998E-6</c:v>
                </c:pt>
                <c:pt idx="6">
                  <c:v>3.9999999999999998E-6</c:v>
                </c:pt>
                <c:pt idx="7">
                  <c:v>1.8E-5</c:v>
                </c:pt>
                <c:pt idx="8">
                  <c:v>1.8E-5</c:v>
                </c:pt>
                <c:pt idx="9">
                  <c:v>1.8E-5</c:v>
                </c:pt>
                <c:pt idx="10">
                  <c:v>1.8E-5</c:v>
                </c:pt>
                <c:pt idx="11">
                  <c:v>1.8E-5</c:v>
                </c:pt>
                <c:pt idx="12">
                  <c:v>1.8E-5</c:v>
                </c:pt>
                <c:pt idx="13">
                  <c:v>1.8E-5</c:v>
                </c:pt>
                <c:pt idx="14">
                  <c:v>1.8E-5</c:v>
                </c:pt>
                <c:pt idx="15">
                  <c:v>1.8E-5</c:v>
                </c:pt>
                <c:pt idx="16">
                  <c:v>1.8E-5</c:v>
                </c:pt>
                <c:pt idx="17">
                  <c:v>1.8E-5</c:v>
                </c:pt>
                <c:pt idx="18">
                  <c:v>1.8E-5</c:v>
                </c:pt>
                <c:pt idx="19">
                  <c:v>1.8E-5</c:v>
                </c:pt>
                <c:pt idx="20">
                  <c:v>1.8E-5</c:v>
                </c:pt>
                <c:pt idx="21">
                  <c:v>9.0000000000000006E-5</c:v>
                </c:pt>
                <c:pt idx="22">
                  <c:v>9.0000000000000006E-5</c:v>
                </c:pt>
                <c:pt idx="23">
                  <c:v>9.0000000000000006E-5</c:v>
                </c:pt>
                <c:pt idx="24">
                  <c:v>9.0000000000000006E-5</c:v>
                </c:pt>
                <c:pt idx="25">
                  <c:v>9.0000000000000006E-5</c:v>
                </c:pt>
                <c:pt idx="26">
                  <c:v>9.0000000000000006E-5</c:v>
                </c:pt>
                <c:pt idx="27">
                  <c:v>4.8700000000000002E-4</c:v>
                </c:pt>
                <c:pt idx="28">
                  <c:v>4.8700000000000002E-4</c:v>
                </c:pt>
                <c:pt idx="29">
                  <c:v>4.8700000000000002E-4</c:v>
                </c:pt>
                <c:pt idx="30">
                  <c:v>4.8700000000000002E-4</c:v>
                </c:pt>
                <c:pt idx="31">
                  <c:v>4.8700000000000002E-4</c:v>
                </c:pt>
                <c:pt idx="32">
                  <c:v>4.8700000000000002E-4</c:v>
                </c:pt>
                <c:pt idx="33">
                  <c:v>4.8700000000000002E-4</c:v>
                </c:pt>
                <c:pt idx="34">
                  <c:v>4.8700000000000002E-4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434-4249-B1CA-3BE371C4F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92736"/>
        <c:axId val="102694272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'Case Fatality Rates'!$A$5</c15:sqref>
                        </c15:formulaRef>
                      </c:ext>
                    </c:extLst>
                    <c:strCache>
                      <c:ptCount val="1"/>
                      <c:pt idx="0">
                        <c:v>Age Band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'Case Fatality Rates'!$A$7:$A$41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4</c:v>
                      </c:pt>
                      <c:pt idx="1">
                        <c:v>4.01</c:v>
                      </c:pt>
                      <c:pt idx="2">
                        <c:v>9</c:v>
                      </c:pt>
                      <c:pt idx="3">
                        <c:v>9.01</c:v>
                      </c:pt>
                      <c:pt idx="4">
                        <c:v>14</c:v>
                      </c:pt>
                      <c:pt idx="5">
                        <c:v>14.01</c:v>
                      </c:pt>
                      <c:pt idx="6">
                        <c:v>17</c:v>
                      </c:pt>
                      <c:pt idx="7">
                        <c:v>17.010000000000002</c:v>
                      </c:pt>
                      <c:pt idx="8">
                        <c:v>19</c:v>
                      </c:pt>
                      <c:pt idx="9">
                        <c:v>19.010000000000002</c:v>
                      </c:pt>
                      <c:pt idx="10">
                        <c:v>24</c:v>
                      </c:pt>
                      <c:pt idx="11">
                        <c:v>24.01</c:v>
                      </c:pt>
                      <c:pt idx="12">
                        <c:v>29</c:v>
                      </c:pt>
                      <c:pt idx="13">
                        <c:v>29.01</c:v>
                      </c:pt>
                      <c:pt idx="14">
                        <c:v>34</c:v>
                      </c:pt>
                      <c:pt idx="15">
                        <c:v>34.01</c:v>
                      </c:pt>
                      <c:pt idx="16">
                        <c:v>39</c:v>
                      </c:pt>
                      <c:pt idx="17">
                        <c:v>39.01</c:v>
                      </c:pt>
                      <c:pt idx="18">
                        <c:v>44</c:v>
                      </c:pt>
                      <c:pt idx="19">
                        <c:v>44.01</c:v>
                      </c:pt>
                      <c:pt idx="20">
                        <c:v>49</c:v>
                      </c:pt>
                      <c:pt idx="21">
                        <c:v>49.01</c:v>
                      </c:pt>
                      <c:pt idx="22">
                        <c:v>54</c:v>
                      </c:pt>
                      <c:pt idx="23">
                        <c:v>54.01</c:v>
                      </c:pt>
                      <c:pt idx="24">
                        <c:v>59</c:v>
                      </c:pt>
                      <c:pt idx="25">
                        <c:v>59.01</c:v>
                      </c:pt>
                      <c:pt idx="26">
                        <c:v>64</c:v>
                      </c:pt>
                      <c:pt idx="27">
                        <c:v>64.010000000000005</c:v>
                      </c:pt>
                      <c:pt idx="28">
                        <c:v>69</c:v>
                      </c:pt>
                      <c:pt idx="29">
                        <c:v>69.010000000000005</c:v>
                      </c:pt>
                      <c:pt idx="30">
                        <c:v>74</c:v>
                      </c:pt>
                      <c:pt idx="31">
                        <c:v>74.010000000000005</c:v>
                      </c:pt>
                      <c:pt idx="32">
                        <c:v>79</c:v>
                      </c:pt>
                      <c:pt idx="33">
                        <c:v>79.010000000000005</c:v>
                      </c:pt>
                      <c:pt idx="34">
                        <c:v>95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'Case Fatality Rates'!$A$7:$A$41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4</c:v>
                      </c:pt>
                      <c:pt idx="1">
                        <c:v>4.01</c:v>
                      </c:pt>
                      <c:pt idx="2">
                        <c:v>9</c:v>
                      </c:pt>
                      <c:pt idx="3">
                        <c:v>9.01</c:v>
                      </c:pt>
                      <c:pt idx="4">
                        <c:v>14</c:v>
                      </c:pt>
                      <c:pt idx="5">
                        <c:v>14.01</c:v>
                      </c:pt>
                      <c:pt idx="6">
                        <c:v>17</c:v>
                      </c:pt>
                      <c:pt idx="7">
                        <c:v>17.010000000000002</c:v>
                      </c:pt>
                      <c:pt idx="8">
                        <c:v>19</c:v>
                      </c:pt>
                      <c:pt idx="9">
                        <c:v>19.010000000000002</c:v>
                      </c:pt>
                      <c:pt idx="10">
                        <c:v>24</c:v>
                      </c:pt>
                      <c:pt idx="11">
                        <c:v>24.01</c:v>
                      </c:pt>
                      <c:pt idx="12">
                        <c:v>29</c:v>
                      </c:pt>
                      <c:pt idx="13">
                        <c:v>29.01</c:v>
                      </c:pt>
                      <c:pt idx="14">
                        <c:v>34</c:v>
                      </c:pt>
                      <c:pt idx="15">
                        <c:v>34.01</c:v>
                      </c:pt>
                      <c:pt idx="16">
                        <c:v>39</c:v>
                      </c:pt>
                      <c:pt idx="17">
                        <c:v>39.01</c:v>
                      </c:pt>
                      <c:pt idx="18">
                        <c:v>44</c:v>
                      </c:pt>
                      <c:pt idx="19">
                        <c:v>44.01</c:v>
                      </c:pt>
                      <c:pt idx="20">
                        <c:v>49</c:v>
                      </c:pt>
                      <c:pt idx="21">
                        <c:v>49.01</c:v>
                      </c:pt>
                      <c:pt idx="22">
                        <c:v>54</c:v>
                      </c:pt>
                      <c:pt idx="23">
                        <c:v>54.01</c:v>
                      </c:pt>
                      <c:pt idx="24">
                        <c:v>59</c:v>
                      </c:pt>
                      <c:pt idx="25">
                        <c:v>59.01</c:v>
                      </c:pt>
                      <c:pt idx="26">
                        <c:v>64</c:v>
                      </c:pt>
                      <c:pt idx="27">
                        <c:v>64.010000000000005</c:v>
                      </c:pt>
                      <c:pt idx="28">
                        <c:v>69</c:v>
                      </c:pt>
                      <c:pt idx="29">
                        <c:v>69.010000000000005</c:v>
                      </c:pt>
                      <c:pt idx="30">
                        <c:v>74</c:v>
                      </c:pt>
                      <c:pt idx="31">
                        <c:v>74.010000000000005</c:v>
                      </c:pt>
                      <c:pt idx="32">
                        <c:v>79</c:v>
                      </c:pt>
                      <c:pt idx="33">
                        <c:v>79.010000000000005</c:v>
                      </c:pt>
                      <c:pt idx="34">
                        <c:v>95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3434-4249-B1CA-3BE371C4F8CA}"/>
                  </c:ext>
                </c:extLst>
              </c15:ser>
            </c15:filteredScatterSeries>
          </c:ext>
        </c:extLst>
      </c:scatterChart>
      <c:valAx>
        <c:axId val="10269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694272"/>
        <c:crosses val="autoZero"/>
        <c:crossBetween val="midCat"/>
      </c:valAx>
      <c:valAx>
        <c:axId val="10269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692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CFR by Preexisting Comorbid Conditions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'Case Fatality Rates'!$K$49</c:f>
              <c:strCache>
                <c:ptCount val="1"/>
                <c:pt idx="0">
                  <c:v>CFR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A9-44EF-978E-19E5A143B1E2}"/>
              </c:ext>
            </c:extLst>
          </c:dPt>
          <c:cat>
            <c:strRef>
              <c:f>'Case Fatality Rates'!$J$50:$J$56</c:f>
              <c:strCache>
                <c:ptCount val="7"/>
                <c:pt idx="0">
                  <c:v>Cardiovascular Desease</c:v>
                </c:pt>
                <c:pt idx="1">
                  <c:v>Diabetes</c:v>
                </c:pt>
                <c:pt idx="2">
                  <c:v>Chronic respiratory Disease</c:v>
                </c:pt>
                <c:pt idx="3">
                  <c:v>Hypertension</c:v>
                </c:pt>
                <c:pt idx="4">
                  <c:v>Cancer</c:v>
                </c:pt>
                <c:pt idx="5">
                  <c:v>None</c:v>
                </c:pt>
                <c:pt idx="6">
                  <c:v>Overall</c:v>
                </c:pt>
              </c:strCache>
            </c:strRef>
          </c:cat>
          <c:val>
            <c:numRef>
              <c:f>'Case Fatality Rates'!$K$50:$K$56</c:f>
              <c:numCache>
                <c:formatCode>0.0%</c:formatCode>
                <c:ptCount val="7"/>
                <c:pt idx="0">
                  <c:v>0.105</c:v>
                </c:pt>
                <c:pt idx="1">
                  <c:v>7.2999999999999995E-2</c:v>
                </c:pt>
                <c:pt idx="2">
                  <c:v>6.3E-2</c:v>
                </c:pt>
                <c:pt idx="3">
                  <c:v>0.06</c:v>
                </c:pt>
                <c:pt idx="4">
                  <c:v>5.6000000000000001E-2</c:v>
                </c:pt>
                <c:pt idx="5">
                  <c:v>8.9999999999999993E-3</c:v>
                </c:pt>
                <c:pt idx="6">
                  <c:v>2.3E-2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0E-4F19-9158-2CE5B7A58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774464"/>
        <c:axId val="101776000"/>
      </c:barChart>
      <c:catAx>
        <c:axId val="10177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776000"/>
        <c:crosses val="autoZero"/>
        <c:auto val="1"/>
        <c:lblAlgn val="ctr"/>
        <c:lblOffset val="100"/>
        <c:noMultiLvlLbl val="0"/>
      </c:catAx>
      <c:valAx>
        <c:axId val="10177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77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CFR compared for China</a:t>
            </a:r>
            <a:r>
              <a:rPr lang="de-DE" baseline="0"/>
              <a:t> and Italy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'Case Fatality Rates'!$B$76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'Case Fatality Rates'!$A$79:$A$88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80+</c:v>
                </c:pt>
                <c:pt idx="9">
                  <c:v>Overall</c:v>
                </c:pt>
              </c:strCache>
            </c:strRef>
          </c:cat>
          <c:val>
            <c:numRef>
              <c:f>'Case Fatality Rates'!$C$79:$C$88</c:f>
              <c:numCache>
                <c:formatCode>0.0%</c:formatCode>
                <c:ptCount val="10"/>
                <c:pt idx="0">
                  <c:v>0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4.0000000000000001E-3</c:v>
                </c:pt>
                <c:pt idx="5">
                  <c:v>1.2999999999999999E-2</c:v>
                </c:pt>
                <c:pt idx="6">
                  <c:v>3.5999999999999997E-2</c:v>
                </c:pt>
                <c:pt idx="7">
                  <c:v>0.08</c:v>
                </c:pt>
                <c:pt idx="8">
                  <c:v>0.14799999999999999</c:v>
                </c:pt>
                <c:pt idx="9">
                  <c:v>2.3E-2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ED-427E-A0BB-BCA768F8E900}"/>
            </c:ext>
          </c:extLst>
        </c:ser>
        <c:ser>
          <c:idx val="1"/>
          <c:order val="1"/>
          <c:tx>
            <c:strRef>
              <c:f>'Case Fatality Rates'!$D$76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'Case Fatality Rates'!$A$79:$A$88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80+</c:v>
                </c:pt>
                <c:pt idx="9">
                  <c:v>Overall</c:v>
                </c:pt>
              </c:strCache>
            </c:strRef>
          </c:cat>
          <c:val>
            <c:numRef>
              <c:f>'Case Fatality Rates'!$E$79:$E$88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0.01</c:v>
                </c:pt>
                <c:pt idx="6">
                  <c:v>3.5000000000000003E-2</c:v>
                </c:pt>
                <c:pt idx="7">
                  <c:v>0.128</c:v>
                </c:pt>
                <c:pt idx="8">
                  <c:v>0.20200000000000001</c:v>
                </c:pt>
                <c:pt idx="9">
                  <c:v>7.1999999999999995E-2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ED-427E-A0BB-BCA768F8E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570688"/>
        <c:axId val="105572224"/>
      </c:barChart>
      <c:catAx>
        <c:axId val="10557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572224"/>
        <c:crosses val="autoZero"/>
        <c:auto val="1"/>
        <c:lblAlgn val="ctr"/>
        <c:lblOffset val="100"/>
        <c:noMultiLvlLbl val="0"/>
      </c:catAx>
      <c:valAx>
        <c:axId val="10557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570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Infection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KOR'!$I$4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KOR'!$I$33:$I$93</c:f>
              <c:numCache>
                <c:formatCode>General</c:formatCode>
                <c:ptCount val="61"/>
                <c:pt idx="0">
                  <c:v>0.18861796147260898</c:v>
                </c:pt>
                <c:pt idx="1">
                  <c:v>0.16238646041752519</c:v>
                </c:pt>
                <c:pt idx="2">
                  <c:v>0.1989880667044932</c:v>
                </c:pt>
                <c:pt idx="3">
                  <c:v>8.4836974597479936E-2</c:v>
                </c:pt>
                <c:pt idx="4">
                  <c:v>8.4229252677439165E-2</c:v>
                </c:pt>
                <c:pt idx="5">
                  <c:v>8.4008645001132171E-2</c:v>
                </c:pt>
                <c:pt idx="6">
                  <c:v>6.9834416819141834E-2</c:v>
                </c:pt>
                <c:pt idx="7">
                  <c:v>3.9789783928834088E-2</c:v>
                </c:pt>
                <c:pt idx="8">
                  <c:v>2.2953176515535786E-2</c:v>
                </c:pt>
                <c:pt idx="9">
                  <c:v>4.7906262160290307E-3</c:v>
                </c:pt>
                <c:pt idx="10">
                  <c:v>3.3560103707961482E-2</c:v>
                </c:pt>
                <c:pt idx="11">
                  <c:v>1.539317487511758E-2</c:v>
                </c:pt>
                <c:pt idx="12">
                  <c:v>1.4727829428726073E-2</c:v>
                </c:pt>
                <c:pt idx="13">
                  <c:v>1.4455849649257793E-2</c:v>
                </c:pt>
                <c:pt idx="14">
                  <c:v>1.0129529364348907E-2</c:v>
                </c:pt>
                <c:pt idx="15">
                  <c:v>9.7679533585154771E-3</c:v>
                </c:pt>
                <c:pt idx="16">
                  <c:v>1.1960919151705553E-2</c:v>
                </c:pt>
                <c:pt idx="17">
                  <c:v>1.3614621568508735E-2</c:v>
                </c:pt>
                <c:pt idx="18">
                  <c:v>2.2392833478191713E-2</c:v>
                </c:pt>
                <c:pt idx="19">
                  <c:v>1.2548966916280567E-2</c:v>
                </c:pt>
                <c:pt idx="20">
                  <c:v>2.0949673891281235E-2</c:v>
                </c:pt>
                <c:pt idx="21">
                  <c:v>2.2639067736347638E-2</c:v>
                </c:pt>
                <c:pt idx="22">
                  <c:v>0</c:v>
                </c:pt>
                <c:pt idx="23">
                  <c:v>1.2794695481717865E-2</c:v>
                </c:pt>
                <c:pt idx="24">
                  <c:v>1.8487547075763975E-2</c:v>
                </c:pt>
                <c:pt idx="25">
                  <c:v>1.9696750196913138E-2</c:v>
                </c:pt>
                <c:pt idx="26">
                  <c:v>1.8327910839037849E-2</c:v>
                </c:pt>
                <c:pt idx="27">
                  <c:v>3.1302589433969089E-2</c:v>
                </c:pt>
                <c:pt idx="28">
                  <c:v>2.3218972952516313E-2</c:v>
                </c:pt>
                <c:pt idx="29">
                  <c:v>1.7738649869596699E-2</c:v>
                </c:pt>
                <c:pt idx="30">
                  <c:v>2.9245276967616533E-2</c:v>
                </c:pt>
                <c:pt idx="31">
                  <c:v>2.3960930276151555E-2</c:v>
                </c:pt>
                <c:pt idx="32">
                  <c:v>2.1424107462115399E-2</c:v>
                </c:pt>
                <c:pt idx="33">
                  <c:v>2.1617677106600185E-2</c:v>
                </c:pt>
                <c:pt idx="34">
                  <c:v>2.4313020919542367E-2</c:v>
                </c:pt>
                <c:pt idx="35">
                  <c:v>2.2171879750074782E-2</c:v>
                </c:pt>
                <c:pt idx="36">
                  <c:v>1.3090890125096708E-2</c:v>
                </c:pt>
                <c:pt idx="37">
                  <c:v>1.3431265583652346E-2</c:v>
                </c:pt>
                <c:pt idx="38">
                  <c:v>1.5387716087208902E-2</c:v>
                </c:pt>
                <c:pt idx="39">
                  <c:v>1.1445980227108075E-2</c:v>
                </c:pt>
                <c:pt idx="40">
                  <c:v>8.31962113457369E-3</c:v>
                </c:pt>
                <c:pt idx="41">
                  <c:v>9.6019571298433318E-3</c:v>
                </c:pt>
                <c:pt idx="42">
                  <c:v>1.0577178618139059E-2</c:v>
                </c:pt>
                <c:pt idx="43">
                  <c:v>8.5341730161263528E-3</c:v>
                </c:pt>
                <c:pt idx="44">
                  <c:v>9.399773847351349E-3</c:v>
                </c:pt>
                <c:pt idx="45">
                  <c:v>9.6173662707841421E-3</c:v>
                </c:pt>
                <c:pt idx="46">
                  <c:v>8.0016529520883853E-3</c:v>
                </c:pt>
                <c:pt idx="47">
                  <c:v>8.3763056956669777E-3</c:v>
                </c:pt>
                <c:pt idx="48">
                  <c:v>6.9890274054628101E-3</c:v>
                </c:pt>
                <c:pt idx="49">
                  <c:v>3.2212812522244717E-3</c:v>
                </c:pt>
                <c:pt idx="50">
                  <c:v>5.451867423042594E-3</c:v>
                </c:pt>
                <c:pt idx="51">
                  <c:v>3.873439822418306E-3</c:v>
                </c:pt>
                <c:pt idx="52">
                  <c:v>4.9271350453502271E-3</c:v>
                </c:pt>
                <c:pt idx="53">
                  <c:v>6.4263060137181218E-3</c:v>
                </c:pt>
                <c:pt idx="54">
                  <c:v>5.0849461211588745E-3</c:v>
                </c:pt>
                <c:pt idx="55">
                  <c:v>5.4270705217711653E-3</c:v>
                </c:pt>
                <c:pt idx="56">
                  <c:v>5.6540943600507472E-3</c:v>
                </c:pt>
                <c:pt idx="57">
                  <c:v>8.0895048087408807E-3</c:v>
                </c:pt>
                <c:pt idx="58">
                  <c:v>5.4424956744011472E-3</c:v>
                </c:pt>
                <c:pt idx="59">
                  <c:v>2.5115127086612343E-3</c:v>
                </c:pt>
                <c:pt idx="60">
                  <c:v>6.1699041319329059E-3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4F-4CCA-A6CA-B5FC3822E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6176"/>
        <c:axId val="100152064"/>
      </c:lineChart>
      <c:catAx>
        <c:axId val="100146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152064"/>
        <c:crosses val="autoZero"/>
        <c:auto val="1"/>
        <c:lblAlgn val="ctr"/>
        <c:lblOffset val="100"/>
        <c:noMultiLvlLbl val="0"/>
      </c:catAx>
      <c:valAx>
        <c:axId val="10015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14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Death Rate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KOR'!$J$33:$J$93</c:f>
              <c:numCache>
                <c:formatCode>General</c:formatCode>
                <c:ptCount val="61"/>
                <c:pt idx="0">
                  <c:v>3.2185387833923401E-4</c:v>
                </c:pt>
                <c:pt idx="1">
                  <c:v>2.9818378964489023E-3</c:v>
                </c:pt>
                <c:pt idx="2">
                  <c:v>0</c:v>
                </c:pt>
                <c:pt idx="3">
                  <c:v>1.3650546021840874E-3</c:v>
                </c:pt>
                <c:pt idx="4">
                  <c:v>0</c:v>
                </c:pt>
                <c:pt idx="5">
                  <c:v>1.164337990685296E-3</c:v>
                </c:pt>
                <c:pt idx="6">
                  <c:v>3.1172069825436408E-4</c:v>
                </c:pt>
                <c:pt idx="7">
                  <c:v>8.7438064704167882E-4</c:v>
                </c:pt>
                <c:pt idx="8">
                  <c:v>4.1981528127623844E-4</c:v>
                </c:pt>
                <c:pt idx="9">
                  <c:v>1.3685507048036131E-4</c:v>
                </c:pt>
                <c:pt idx="10">
                  <c:v>8.3194675540765393E-4</c:v>
                </c:pt>
                <c:pt idx="11">
                  <c:v>8.1004455245038481E-4</c:v>
                </c:pt>
                <c:pt idx="12">
                  <c:v>0</c:v>
                </c:pt>
                <c:pt idx="13">
                  <c:v>8.1048223693097393E-4</c:v>
                </c:pt>
                <c:pt idx="14">
                  <c:v>3.997867803837953E-4</c:v>
                </c:pt>
                <c:pt idx="15">
                  <c:v>0</c:v>
                </c:pt>
                <c:pt idx="16">
                  <c:v>8.5421412300683373E-4</c:v>
                </c:pt>
                <c:pt idx="17">
                  <c:v>4.3911007025761124E-4</c:v>
                </c:pt>
                <c:pt idx="18">
                  <c:v>1.0310796877301518E-3</c:v>
                </c:pt>
                <c:pt idx="19">
                  <c:v>4.326507066628209E-4</c:v>
                </c:pt>
                <c:pt idx="20">
                  <c:v>1.139925904816187E-3</c:v>
                </c:pt>
                <c:pt idx="21">
                  <c:v>1.2575101299427134E-3</c:v>
                </c:pt>
                <c:pt idx="22">
                  <c:v>0</c:v>
                </c:pt>
                <c:pt idx="23">
                  <c:v>1.5148964820737249E-3</c:v>
                </c:pt>
                <c:pt idx="24">
                  <c:v>1.1090573012939001E-3</c:v>
                </c:pt>
                <c:pt idx="25">
                  <c:v>9.4679038060973305E-4</c:v>
                </c:pt>
                <c:pt idx="26">
                  <c:v>1.6109544905356424E-3</c:v>
                </c:pt>
                <c:pt idx="27">
                  <c:v>1.0718113612004287E-3</c:v>
                </c:pt>
                <c:pt idx="28">
                  <c:v>1.7687375635640063E-3</c:v>
                </c:pt>
                <c:pt idx="29">
                  <c:v>1.364256480218281E-3</c:v>
                </c:pt>
                <c:pt idx="30">
                  <c:v>9.3567251461988308E-4</c:v>
                </c:pt>
                <c:pt idx="31">
                  <c:v>7.1157495256166982E-4</c:v>
                </c:pt>
                <c:pt idx="32">
                  <c:v>9.6269554753309261E-4</c:v>
                </c:pt>
                <c:pt idx="33">
                  <c:v>1.2565971349585323E-3</c:v>
                </c:pt>
                <c:pt idx="34">
                  <c:v>7.7579519006982156E-4</c:v>
                </c:pt>
                <c:pt idx="35">
                  <c:v>1.6420361247947454E-3</c:v>
                </c:pt>
                <c:pt idx="36">
                  <c:v>8.3542188805346695E-4</c:v>
                </c:pt>
                <c:pt idx="37">
                  <c:v>1.7142857142857142E-3</c:v>
                </c:pt>
                <c:pt idx="38">
                  <c:v>2.3222060957910013E-3</c:v>
                </c:pt>
                <c:pt idx="39">
                  <c:v>1.1737089201877935E-3</c:v>
                </c:pt>
                <c:pt idx="40">
                  <c:v>1.2322858903265558E-3</c:v>
                </c:pt>
                <c:pt idx="41">
                  <c:v>9.6000000000000002E-4</c:v>
                </c:pt>
                <c:pt idx="42">
                  <c:v>9.9140779907468612E-4</c:v>
                </c:pt>
                <c:pt idx="43">
                  <c:v>1.0238907849829352E-3</c:v>
                </c:pt>
                <c:pt idx="44">
                  <c:v>1.7403411068569439E-3</c:v>
                </c:pt>
                <c:pt idx="45">
                  <c:v>1.0683760683760685E-3</c:v>
                </c:pt>
                <c:pt idx="46">
                  <c:v>1.4545454545454545E-3</c:v>
                </c:pt>
                <c:pt idx="47">
                  <c:v>3.8066235249333843E-4</c:v>
                </c:pt>
                <c:pt idx="48">
                  <c:v>7.7639751552795026E-4</c:v>
                </c:pt>
                <c:pt idx="49">
                  <c:v>8.0515297906602254E-4</c:v>
                </c:pt>
                <c:pt idx="50">
                  <c:v>8.3857442348008382E-4</c:v>
                </c:pt>
                <c:pt idx="51">
                  <c:v>4.3029259896729778E-4</c:v>
                </c:pt>
                <c:pt idx="52">
                  <c:v>4.4782803403493058E-4</c:v>
                </c:pt>
                <c:pt idx="53">
                  <c:v>9.1785222579164757E-4</c:v>
                </c:pt>
                <c:pt idx="54">
                  <c:v>0</c:v>
                </c:pt>
                <c:pt idx="55">
                  <c:v>1.0851871947911015E-3</c:v>
                </c:pt>
                <c:pt idx="56">
                  <c:v>5.6529112492933857E-4</c:v>
                </c:pt>
                <c:pt idx="57">
                  <c:v>5.7770075101097628E-4</c:v>
                </c:pt>
                <c:pt idx="58">
                  <c:v>1.2091898428053204E-3</c:v>
                </c:pt>
                <c:pt idx="59">
                  <c:v>6.2774639045825491E-4</c:v>
                </c:pt>
                <c:pt idx="60">
                  <c:v>6.8540095956134343E-4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A40-467F-A67D-3AAF82F83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5328"/>
        <c:axId val="100276864"/>
      </c:lineChart>
      <c:catAx>
        <c:axId val="100275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276864"/>
        <c:crosses val="autoZero"/>
        <c:auto val="1"/>
        <c:lblAlgn val="ctr"/>
        <c:lblOffset val="100"/>
        <c:noMultiLvlLbl val="0"/>
      </c:catAx>
      <c:valAx>
        <c:axId val="10027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027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5" Type="http://schemas.openxmlformats.org/officeDocument/2006/relationships/chart" Target="../charts/chart66.xml"/><Relationship Id="rId4" Type="http://schemas.openxmlformats.org/officeDocument/2006/relationships/chart" Target="../charts/chart6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6" Type="http://schemas.openxmlformats.org/officeDocument/2006/relationships/chart" Target="../charts/chart73.xml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714374</xdr:colOff>
      <xdr:row>7</xdr:row>
      <xdr:rowOff>161924</xdr:rowOff>
    </xdr:from>
    <xdr:to>
      <xdr:col>22</xdr:col>
      <xdr:colOff>0</xdr:colOff>
      <xdr:row>40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8D2B9430-3D99-4952-8D4E-5AFCD512A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15</xdr:row>
      <xdr:rowOff>1</xdr:rowOff>
    </xdr:from>
    <xdr:to>
      <xdr:col>21</xdr:col>
      <xdr:colOff>0</xdr:colOff>
      <xdr:row>27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875E02B8-EEBD-456F-BF05-1BC366C30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28</xdr:row>
      <xdr:rowOff>4762</xdr:rowOff>
    </xdr:from>
    <xdr:to>
      <xdr:col>21</xdr:col>
      <xdr:colOff>0</xdr:colOff>
      <xdr:row>40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CAE62ADC-3761-49FA-8F9E-B211EA23E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40</xdr:row>
      <xdr:rowOff>157163</xdr:rowOff>
    </xdr:from>
    <xdr:to>
      <xdr:col>21</xdr:col>
      <xdr:colOff>0</xdr:colOff>
      <xdr:row>52</xdr:row>
      <xdr:rowOff>152401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E00173A3-DC3E-42A2-ADF9-030753C1B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54</xdr:row>
      <xdr:rowOff>0</xdr:rowOff>
    </xdr:from>
    <xdr:to>
      <xdr:col>20</xdr:col>
      <xdr:colOff>709613</xdr:colOff>
      <xdr:row>65</xdr:row>
      <xdr:rowOff>157163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D8B086E3-D291-4AF6-B24C-6A5588D74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67</xdr:row>
      <xdr:rowOff>0</xdr:rowOff>
    </xdr:from>
    <xdr:to>
      <xdr:col>21</xdr:col>
      <xdr:colOff>4763</xdr:colOff>
      <xdr:row>88</xdr:row>
      <xdr:rowOff>161919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516D0358-BB9E-4F8E-ACBF-BB3B8482D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90</xdr:row>
      <xdr:rowOff>0</xdr:rowOff>
    </xdr:from>
    <xdr:to>
      <xdr:col>20</xdr:col>
      <xdr:colOff>709613</xdr:colOff>
      <xdr:row>111</xdr:row>
      <xdr:rowOff>161919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794F4F32-031A-42FF-A0C5-645D33555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15</xdr:row>
      <xdr:rowOff>1</xdr:rowOff>
    </xdr:from>
    <xdr:to>
      <xdr:col>21</xdr:col>
      <xdr:colOff>0</xdr:colOff>
      <xdr:row>27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75C5F796-18BD-4DF7-A816-492754D26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28</xdr:row>
      <xdr:rowOff>4762</xdr:rowOff>
    </xdr:from>
    <xdr:to>
      <xdr:col>21</xdr:col>
      <xdr:colOff>0</xdr:colOff>
      <xdr:row>40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404BDA4F-A49F-4EF8-89C5-2EFA7B384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40</xdr:row>
      <xdr:rowOff>157163</xdr:rowOff>
    </xdr:from>
    <xdr:to>
      <xdr:col>21</xdr:col>
      <xdr:colOff>0</xdr:colOff>
      <xdr:row>52</xdr:row>
      <xdr:rowOff>152401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7F61C9B7-A6CE-4CB6-9DCB-BA018DF86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54</xdr:row>
      <xdr:rowOff>0</xdr:rowOff>
    </xdr:from>
    <xdr:to>
      <xdr:col>20</xdr:col>
      <xdr:colOff>709613</xdr:colOff>
      <xdr:row>65</xdr:row>
      <xdr:rowOff>157163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7A0D7CC9-68A1-40E1-A2EB-9C2DABEF3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30480</xdr:colOff>
      <xdr:row>67</xdr:row>
      <xdr:rowOff>0</xdr:rowOff>
    </xdr:from>
    <xdr:to>
      <xdr:col>21</xdr:col>
      <xdr:colOff>35243</xdr:colOff>
      <xdr:row>88</xdr:row>
      <xdr:rowOff>161919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42868251-98A4-4660-930D-9503E6937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90</xdr:row>
      <xdr:rowOff>0</xdr:rowOff>
    </xdr:from>
    <xdr:to>
      <xdr:col>20</xdr:col>
      <xdr:colOff>709613</xdr:colOff>
      <xdr:row>111</xdr:row>
      <xdr:rowOff>161919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76FCAC22-A653-4497-8D3D-827BDC502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10</xdr:row>
      <xdr:rowOff>0</xdr:rowOff>
    </xdr:from>
    <xdr:to>
      <xdr:col>21</xdr:col>
      <xdr:colOff>375557</xdr:colOff>
      <xdr:row>21</xdr:row>
      <xdr:rowOff>115388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75C5F796-18BD-4DF7-A816-492754D26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289560</xdr:colOff>
      <xdr:row>23</xdr:row>
      <xdr:rowOff>92935</xdr:rowOff>
    </xdr:from>
    <xdr:to>
      <xdr:col>21</xdr:col>
      <xdr:colOff>398417</xdr:colOff>
      <xdr:row>35</xdr:row>
      <xdr:rowOff>35922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404BDA4F-A49F-4EF8-89C5-2EFA7B384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236220</xdr:colOff>
      <xdr:row>36</xdr:row>
      <xdr:rowOff>55925</xdr:rowOff>
    </xdr:from>
    <xdr:to>
      <xdr:col>21</xdr:col>
      <xdr:colOff>345077</xdr:colOff>
      <xdr:row>47</xdr:row>
      <xdr:rowOff>166551</xdr:rowOff>
    </xdr:to>
    <xdr:graphicFrame macro="">
      <xdr:nvGraphicFramePr>
        <xdr:cNvPr id="4" name="Diagramm 3">
          <a:extLst>
            <a:ext uri="{FF2B5EF4-FFF2-40B4-BE49-F238E27FC236}">
              <a16:creationId xmlns="" xmlns:a16="http://schemas.microsoft.com/office/drawing/2014/main" id="{7F61C9B7-A6CE-4CB6-9DCB-BA018DF86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243840</xdr:colOff>
      <xdr:row>49</xdr:row>
      <xdr:rowOff>66402</xdr:rowOff>
    </xdr:from>
    <xdr:to>
      <xdr:col>21</xdr:col>
      <xdr:colOff>332967</xdr:colOff>
      <xdr:row>61</xdr:row>
      <xdr:rowOff>8027</xdr:rowOff>
    </xdr:to>
    <xdr:graphicFrame macro="">
      <xdr:nvGraphicFramePr>
        <xdr:cNvPr id="5" name="Diagramm 4">
          <a:extLst>
            <a:ext uri="{FF2B5EF4-FFF2-40B4-BE49-F238E27FC236}">
              <a16:creationId xmlns="" xmlns:a16="http://schemas.microsoft.com/office/drawing/2014/main" id="{7A0D7CC9-68A1-40E1-A2EB-9C2DABEF3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289560</xdr:colOff>
      <xdr:row>62</xdr:row>
      <xdr:rowOff>137160</xdr:rowOff>
    </xdr:from>
    <xdr:to>
      <xdr:col>21</xdr:col>
      <xdr:colOff>416243</xdr:colOff>
      <xdr:row>84</xdr:row>
      <xdr:rowOff>131439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42868251-98A4-4660-930D-9503E6937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83820</xdr:colOff>
      <xdr:row>85</xdr:row>
      <xdr:rowOff>144780</xdr:rowOff>
    </xdr:from>
    <xdr:to>
      <xdr:col>21</xdr:col>
      <xdr:colOff>183833</xdr:colOff>
      <xdr:row>107</xdr:row>
      <xdr:rowOff>139059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76FCAC22-A653-4497-8D3D-827BDC502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15</xdr:row>
      <xdr:rowOff>1</xdr:rowOff>
    </xdr:from>
    <xdr:to>
      <xdr:col>20</xdr:col>
      <xdr:colOff>0</xdr:colOff>
      <xdr:row>27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330BE16D-941E-4A7C-B048-85EB5562C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28</xdr:row>
      <xdr:rowOff>4762</xdr:rowOff>
    </xdr:from>
    <xdr:to>
      <xdr:col>20</xdr:col>
      <xdr:colOff>0</xdr:colOff>
      <xdr:row>40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E5E3AE93-729C-42C1-817A-A60295E30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40</xdr:row>
      <xdr:rowOff>157163</xdr:rowOff>
    </xdr:from>
    <xdr:to>
      <xdr:col>20</xdr:col>
      <xdr:colOff>0</xdr:colOff>
      <xdr:row>52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F2F5A87F-83D4-4939-B737-50BD98FB84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54</xdr:row>
      <xdr:rowOff>0</xdr:rowOff>
    </xdr:from>
    <xdr:to>
      <xdr:col>19</xdr:col>
      <xdr:colOff>709613</xdr:colOff>
      <xdr:row>65</xdr:row>
      <xdr:rowOff>157163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98EDCAD4-36E4-4EDD-B160-7385F0A42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67</xdr:row>
      <xdr:rowOff>0</xdr:rowOff>
    </xdr:from>
    <xdr:to>
      <xdr:col>20</xdr:col>
      <xdr:colOff>4763</xdr:colOff>
      <xdr:row>88</xdr:row>
      <xdr:rowOff>161919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A0D0EA0A-19AC-4964-80B5-ECD1C9760E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90</xdr:row>
      <xdr:rowOff>0</xdr:rowOff>
    </xdr:from>
    <xdr:to>
      <xdr:col>19</xdr:col>
      <xdr:colOff>709613</xdr:colOff>
      <xdr:row>111</xdr:row>
      <xdr:rowOff>161919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1CDBA413-2C65-4DEB-8B42-E8CC61092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161924</xdr:rowOff>
    </xdr:from>
    <xdr:to>
      <xdr:col>11</xdr:col>
      <xdr:colOff>0</xdr:colOff>
      <xdr:row>24</xdr:row>
      <xdr:rowOff>161924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9A03D3CB-713D-46F8-9757-EEB02571EC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47</xdr:row>
      <xdr:rowOff>161924</xdr:rowOff>
    </xdr:from>
    <xdr:to>
      <xdr:col>18</xdr:col>
      <xdr:colOff>0</xdr:colOff>
      <xdr:row>69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CAC7125D-584E-42B2-8D67-B96EEBE446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72</xdr:row>
      <xdr:rowOff>0</xdr:rowOff>
    </xdr:from>
    <xdr:to>
      <xdr:col>12</xdr:col>
      <xdr:colOff>1</xdr:colOff>
      <xdr:row>88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BEB9D0F3-7620-490B-B734-ADD96F0873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15</xdr:row>
      <xdr:rowOff>1</xdr:rowOff>
    </xdr:from>
    <xdr:to>
      <xdr:col>20</xdr:col>
      <xdr:colOff>0</xdr:colOff>
      <xdr:row>27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2009DCC7-9797-4096-A47C-1EA7401B8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28</xdr:row>
      <xdr:rowOff>4762</xdr:rowOff>
    </xdr:from>
    <xdr:to>
      <xdr:col>20</xdr:col>
      <xdr:colOff>0</xdr:colOff>
      <xdr:row>40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28D289C8-86C4-4A52-87A3-6F16173A0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40</xdr:row>
      <xdr:rowOff>157163</xdr:rowOff>
    </xdr:from>
    <xdr:to>
      <xdr:col>20</xdr:col>
      <xdr:colOff>0</xdr:colOff>
      <xdr:row>53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79DB94E8-CD36-49C8-8F1E-F53FBC6E0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54</xdr:row>
      <xdr:rowOff>0</xdr:rowOff>
    </xdr:from>
    <xdr:to>
      <xdr:col>19</xdr:col>
      <xdr:colOff>709613</xdr:colOff>
      <xdr:row>65</xdr:row>
      <xdr:rowOff>157163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E3CF7219-6700-4C78-92D2-5AC9DB6F9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67</xdr:row>
      <xdr:rowOff>0</xdr:rowOff>
    </xdr:from>
    <xdr:to>
      <xdr:col>20</xdr:col>
      <xdr:colOff>4763</xdr:colOff>
      <xdr:row>88</xdr:row>
      <xdr:rowOff>161919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EBC6B920-531F-4C47-A513-C99620A19D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90</xdr:row>
      <xdr:rowOff>0</xdr:rowOff>
    </xdr:from>
    <xdr:to>
      <xdr:col>19</xdr:col>
      <xdr:colOff>709613</xdr:colOff>
      <xdr:row>111</xdr:row>
      <xdr:rowOff>161919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3AC079A5-0199-4011-A62B-09A00190C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15</xdr:row>
      <xdr:rowOff>1</xdr:rowOff>
    </xdr:from>
    <xdr:to>
      <xdr:col>20</xdr:col>
      <xdr:colOff>0</xdr:colOff>
      <xdr:row>27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A4EB3066-3C4B-4FE3-A8D6-FF7B0DAC1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28</xdr:row>
      <xdr:rowOff>4762</xdr:rowOff>
    </xdr:from>
    <xdr:to>
      <xdr:col>20</xdr:col>
      <xdr:colOff>0</xdr:colOff>
      <xdr:row>40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CB2233C4-59C9-412F-AF3B-53A76BAD5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40</xdr:row>
      <xdr:rowOff>157162</xdr:rowOff>
    </xdr:from>
    <xdr:to>
      <xdr:col>20</xdr:col>
      <xdr:colOff>0</xdr:colOff>
      <xdr:row>53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37AC1667-4718-4B51-8885-5F3BCCF06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54</xdr:row>
      <xdr:rowOff>0</xdr:rowOff>
    </xdr:from>
    <xdr:to>
      <xdr:col>19</xdr:col>
      <xdr:colOff>709613</xdr:colOff>
      <xdr:row>65</xdr:row>
      <xdr:rowOff>157163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9B203783-55A6-4354-944A-4F4B71991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67</xdr:row>
      <xdr:rowOff>0</xdr:rowOff>
    </xdr:from>
    <xdr:to>
      <xdr:col>20</xdr:col>
      <xdr:colOff>4763</xdr:colOff>
      <xdr:row>88</xdr:row>
      <xdr:rowOff>161919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EE4B1415-3D5B-4744-8A47-F031F7D10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4762</xdr:colOff>
      <xdr:row>90</xdr:row>
      <xdr:rowOff>6</xdr:rowOff>
    </xdr:from>
    <xdr:to>
      <xdr:col>20</xdr:col>
      <xdr:colOff>0</xdr:colOff>
      <xdr:row>112</xdr:row>
      <xdr:rowOff>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202E8EB1-2D72-4172-867A-40AAE7F98C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15</xdr:row>
      <xdr:rowOff>1</xdr:rowOff>
    </xdr:from>
    <xdr:to>
      <xdr:col>21</xdr:col>
      <xdr:colOff>0</xdr:colOff>
      <xdr:row>27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F3530AA0-C5BC-4BC9-83CE-659ECAEF44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28</xdr:row>
      <xdr:rowOff>4762</xdr:rowOff>
    </xdr:from>
    <xdr:to>
      <xdr:col>21</xdr:col>
      <xdr:colOff>0</xdr:colOff>
      <xdr:row>40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640D3814-5E44-4892-9403-38AF8104A2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40</xdr:row>
      <xdr:rowOff>157163</xdr:rowOff>
    </xdr:from>
    <xdr:to>
      <xdr:col>21</xdr:col>
      <xdr:colOff>0</xdr:colOff>
      <xdr:row>53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329F9059-7D83-41BD-B358-FBA68D1E9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54</xdr:row>
      <xdr:rowOff>0</xdr:rowOff>
    </xdr:from>
    <xdr:to>
      <xdr:col>20</xdr:col>
      <xdr:colOff>709613</xdr:colOff>
      <xdr:row>65</xdr:row>
      <xdr:rowOff>157163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B8E0C8EE-AFD4-4B78-AD3E-B49D42985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4762</xdr:colOff>
      <xdr:row>67</xdr:row>
      <xdr:rowOff>6</xdr:rowOff>
    </xdr:from>
    <xdr:to>
      <xdr:col>21</xdr:col>
      <xdr:colOff>9525</xdr:colOff>
      <xdr:row>89</xdr:row>
      <xdr:rowOff>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xmlns="" id="{7E769829-FECA-403C-94A5-B9D1455359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9525</xdr:colOff>
      <xdr:row>90</xdr:row>
      <xdr:rowOff>0</xdr:rowOff>
    </xdr:from>
    <xdr:to>
      <xdr:col>21</xdr:col>
      <xdr:colOff>4763</xdr:colOff>
      <xdr:row>111</xdr:row>
      <xdr:rowOff>161919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CC60EA4C-AB95-4912-B16C-5D9D118D7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15</xdr:row>
      <xdr:rowOff>1</xdr:rowOff>
    </xdr:from>
    <xdr:to>
      <xdr:col>21</xdr:col>
      <xdr:colOff>0</xdr:colOff>
      <xdr:row>27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69A44321-1F20-4948-A54D-C17E5144A8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28</xdr:row>
      <xdr:rowOff>4762</xdr:rowOff>
    </xdr:from>
    <xdr:to>
      <xdr:col>21</xdr:col>
      <xdr:colOff>0</xdr:colOff>
      <xdr:row>40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4428685A-0AD4-4CB6-A70E-6B322885F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40</xdr:row>
      <xdr:rowOff>157163</xdr:rowOff>
    </xdr:from>
    <xdr:to>
      <xdr:col>21</xdr:col>
      <xdr:colOff>0</xdr:colOff>
      <xdr:row>53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DB54C9CD-358C-4B8D-A3AA-DA47A78A1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54</xdr:row>
      <xdr:rowOff>0</xdr:rowOff>
    </xdr:from>
    <xdr:to>
      <xdr:col>20</xdr:col>
      <xdr:colOff>709613</xdr:colOff>
      <xdr:row>65</xdr:row>
      <xdr:rowOff>157163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1A7BCBFB-BFA0-48DD-9A53-2435E20BE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67</xdr:row>
      <xdr:rowOff>0</xdr:rowOff>
    </xdr:from>
    <xdr:to>
      <xdr:col>21</xdr:col>
      <xdr:colOff>4763</xdr:colOff>
      <xdr:row>88</xdr:row>
      <xdr:rowOff>161919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EE8AAD0B-59CF-490F-8313-0C8AA9AEA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90</xdr:row>
      <xdr:rowOff>0</xdr:rowOff>
    </xdr:from>
    <xdr:to>
      <xdr:col>20</xdr:col>
      <xdr:colOff>709613</xdr:colOff>
      <xdr:row>111</xdr:row>
      <xdr:rowOff>161919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19EF5CC9-7733-4ABB-911D-B3EEEC561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15</xdr:row>
      <xdr:rowOff>1</xdr:rowOff>
    </xdr:from>
    <xdr:to>
      <xdr:col>21</xdr:col>
      <xdr:colOff>0</xdr:colOff>
      <xdr:row>27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D85BFBE2-6608-47BB-9C86-CEB3A79FC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28</xdr:row>
      <xdr:rowOff>4762</xdr:rowOff>
    </xdr:from>
    <xdr:to>
      <xdr:col>21</xdr:col>
      <xdr:colOff>0</xdr:colOff>
      <xdr:row>40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B3D353C-C410-46E4-A15D-D28942D515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40</xdr:row>
      <xdr:rowOff>157163</xdr:rowOff>
    </xdr:from>
    <xdr:to>
      <xdr:col>21</xdr:col>
      <xdr:colOff>0</xdr:colOff>
      <xdr:row>53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C5FA7C65-6826-4BA3-8D93-CE64B86A1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54</xdr:row>
      <xdr:rowOff>0</xdr:rowOff>
    </xdr:from>
    <xdr:to>
      <xdr:col>20</xdr:col>
      <xdr:colOff>709613</xdr:colOff>
      <xdr:row>65</xdr:row>
      <xdr:rowOff>157163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6CD1BF7A-CFA5-41CA-B3CD-EA29C5CFE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67</xdr:row>
      <xdr:rowOff>0</xdr:rowOff>
    </xdr:from>
    <xdr:to>
      <xdr:col>21</xdr:col>
      <xdr:colOff>4763</xdr:colOff>
      <xdr:row>88</xdr:row>
      <xdr:rowOff>161919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F26DD2E8-3B2C-406C-9191-F260088C9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90</xdr:row>
      <xdr:rowOff>0</xdr:rowOff>
    </xdr:from>
    <xdr:to>
      <xdr:col>20</xdr:col>
      <xdr:colOff>709613</xdr:colOff>
      <xdr:row>111</xdr:row>
      <xdr:rowOff>161919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3FCA9F67-D2D0-4FB7-AF31-3589EF286B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15</xdr:row>
      <xdr:rowOff>1</xdr:rowOff>
    </xdr:from>
    <xdr:to>
      <xdr:col>21</xdr:col>
      <xdr:colOff>0</xdr:colOff>
      <xdr:row>27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DD68FF7D-322E-4413-891E-7D240B4364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28</xdr:row>
      <xdr:rowOff>4762</xdr:rowOff>
    </xdr:from>
    <xdr:to>
      <xdr:col>21</xdr:col>
      <xdr:colOff>0</xdr:colOff>
      <xdr:row>40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95A3530-1F75-4F36-BE9B-1128AB3416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40</xdr:row>
      <xdr:rowOff>157163</xdr:rowOff>
    </xdr:from>
    <xdr:to>
      <xdr:col>21</xdr:col>
      <xdr:colOff>0</xdr:colOff>
      <xdr:row>53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8AD96CFE-E0B7-4919-BC3B-D159C59FEF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</xdr:colOff>
      <xdr:row>54</xdr:row>
      <xdr:rowOff>4762</xdr:rowOff>
    </xdr:from>
    <xdr:to>
      <xdr:col>21</xdr:col>
      <xdr:colOff>0</xdr:colOff>
      <xdr:row>66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7255F591-D898-4C28-AD8A-76A491333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67</xdr:row>
      <xdr:rowOff>0</xdr:rowOff>
    </xdr:from>
    <xdr:to>
      <xdr:col>21</xdr:col>
      <xdr:colOff>4763</xdr:colOff>
      <xdr:row>88</xdr:row>
      <xdr:rowOff>161919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B1647006-1B38-4848-A798-00657380A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90</xdr:row>
      <xdr:rowOff>0</xdr:rowOff>
    </xdr:from>
    <xdr:to>
      <xdr:col>20</xdr:col>
      <xdr:colOff>709613</xdr:colOff>
      <xdr:row>111</xdr:row>
      <xdr:rowOff>161919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EB70ACC7-5D3B-4CF5-8F5E-A81D18B5D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15</xdr:row>
      <xdr:rowOff>1</xdr:rowOff>
    </xdr:from>
    <xdr:to>
      <xdr:col>21</xdr:col>
      <xdr:colOff>0</xdr:colOff>
      <xdr:row>27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AB103486-17DC-408F-958E-A935BA08B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28</xdr:row>
      <xdr:rowOff>4762</xdr:rowOff>
    </xdr:from>
    <xdr:to>
      <xdr:col>21</xdr:col>
      <xdr:colOff>0</xdr:colOff>
      <xdr:row>40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A195B952-2DBA-4823-A68F-08367843F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40</xdr:row>
      <xdr:rowOff>157163</xdr:rowOff>
    </xdr:from>
    <xdr:to>
      <xdr:col>21</xdr:col>
      <xdr:colOff>0</xdr:colOff>
      <xdr:row>53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3666D437-D65C-419A-9C53-F35DFEA455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54</xdr:row>
      <xdr:rowOff>0</xdr:rowOff>
    </xdr:from>
    <xdr:to>
      <xdr:col>20</xdr:col>
      <xdr:colOff>709613</xdr:colOff>
      <xdr:row>65</xdr:row>
      <xdr:rowOff>157163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AC2DC8FF-4981-44F5-AA31-CB160F2D7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67</xdr:row>
      <xdr:rowOff>0</xdr:rowOff>
    </xdr:from>
    <xdr:to>
      <xdr:col>21</xdr:col>
      <xdr:colOff>4763</xdr:colOff>
      <xdr:row>88</xdr:row>
      <xdr:rowOff>161919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102B6670-69A8-47D4-B284-017F049DE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90</xdr:row>
      <xdr:rowOff>0</xdr:rowOff>
    </xdr:from>
    <xdr:to>
      <xdr:col>20</xdr:col>
      <xdr:colOff>709613</xdr:colOff>
      <xdr:row>111</xdr:row>
      <xdr:rowOff>161919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5430E780-4605-4F18-A5A9-BCE3EBF45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15</xdr:row>
      <xdr:rowOff>1</xdr:rowOff>
    </xdr:from>
    <xdr:to>
      <xdr:col>21</xdr:col>
      <xdr:colOff>0</xdr:colOff>
      <xdr:row>27</xdr:row>
      <xdr:rowOff>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B60554A1-7351-441C-9AF1-0640A968C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28</xdr:row>
      <xdr:rowOff>4762</xdr:rowOff>
    </xdr:from>
    <xdr:to>
      <xdr:col>21</xdr:col>
      <xdr:colOff>0</xdr:colOff>
      <xdr:row>40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BA7D959D-93E9-4C8F-A7ED-841F7E52D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40</xdr:row>
      <xdr:rowOff>157163</xdr:rowOff>
    </xdr:from>
    <xdr:to>
      <xdr:col>21</xdr:col>
      <xdr:colOff>0</xdr:colOff>
      <xdr:row>53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947D114C-506E-4926-9A7F-F7ADF361F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54</xdr:row>
      <xdr:rowOff>0</xdr:rowOff>
    </xdr:from>
    <xdr:to>
      <xdr:col>20</xdr:col>
      <xdr:colOff>709613</xdr:colOff>
      <xdr:row>65</xdr:row>
      <xdr:rowOff>157163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577B4407-6AE2-4985-9461-06F952EEE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67</xdr:row>
      <xdr:rowOff>0</xdr:rowOff>
    </xdr:from>
    <xdr:to>
      <xdr:col>21</xdr:col>
      <xdr:colOff>4763</xdr:colOff>
      <xdr:row>88</xdr:row>
      <xdr:rowOff>161919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BD24D2E2-1DDF-4EE1-8635-237A83C4F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90</xdr:row>
      <xdr:rowOff>0</xdr:rowOff>
    </xdr:from>
    <xdr:to>
      <xdr:col>20</xdr:col>
      <xdr:colOff>709613</xdr:colOff>
      <xdr:row>111</xdr:row>
      <xdr:rowOff>161919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B0F5CA0B-40F6-472C-9BFB-F7E2BAB5D6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pidemic%20Mode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ata CHN"/>
      <sheetName val="Data KOR"/>
      <sheetName val="Data ITA"/>
      <sheetName val="Data ESP"/>
      <sheetName val="Data FRA"/>
      <sheetName val="Data GER"/>
      <sheetName val="Data AUT"/>
      <sheetName val="Data CH"/>
      <sheetName val="Data UK"/>
      <sheetName val="Data SWE"/>
      <sheetName val="data CZE"/>
      <sheetName val="Data USA"/>
      <sheetName val="Case Fatality Rates"/>
      <sheetName val="Refere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I33">
            <v>6.5967173469206886E-2</v>
          </cell>
          <cell r="J33">
            <v>2.5089605734767025E-3</v>
          </cell>
          <cell r="K33">
            <v>5.017921146953405E-3</v>
          </cell>
          <cell r="L33">
            <v>0</v>
          </cell>
        </row>
        <row r="34">
          <cell r="I34">
            <v>0.10399121414271963</v>
          </cell>
          <cell r="J34">
            <v>2.7091093802912294E-3</v>
          </cell>
          <cell r="K34">
            <v>6.7727734507280731E-3</v>
          </cell>
          <cell r="L34">
            <v>0</v>
          </cell>
        </row>
        <row r="35">
          <cell r="I35">
            <v>8.6969934285271361E-2</v>
          </cell>
          <cell r="J35">
            <v>2.4752475247524753E-3</v>
          </cell>
          <cell r="K35">
            <v>4.9504950495049506E-3</v>
          </cell>
          <cell r="L35">
            <v>0</v>
          </cell>
        </row>
        <row r="36">
          <cell r="I36">
            <v>7.712530314861285E-2</v>
          </cell>
          <cell r="J36">
            <v>1.4330753797649756E-3</v>
          </cell>
          <cell r="K36">
            <v>1.7196904557179708E-3</v>
          </cell>
          <cell r="L36">
            <v>0</v>
          </cell>
        </row>
        <row r="37">
          <cell r="I37">
            <v>8.863614862079762E-2</v>
          </cell>
          <cell r="J37">
            <v>2.4019215372297837E-3</v>
          </cell>
          <cell r="K37">
            <v>1.3344008540165466E-3</v>
          </cell>
          <cell r="L37">
            <v>0</v>
          </cell>
        </row>
        <row r="38">
          <cell r="I38">
            <v>6.9399847137659246E-2</v>
          </cell>
          <cell r="J38">
            <v>1.4760147601476014E-3</v>
          </cell>
          <cell r="K38">
            <v>1.4760147601476014E-3</v>
          </cell>
          <cell r="L38">
            <v>0</v>
          </cell>
        </row>
        <row r="39">
          <cell r="I39">
            <v>2.653934101634671E-2</v>
          </cell>
          <cell r="J39">
            <v>1.845444059976932E-3</v>
          </cell>
          <cell r="K39">
            <v>4.1522491349480972E-3</v>
          </cell>
          <cell r="L39">
            <v>0</v>
          </cell>
        </row>
        <row r="40">
          <cell r="I40">
            <v>5.3142111476041032E-2</v>
          </cell>
          <cell r="J40">
            <v>2.4864376130198916E-3</v>
          </cell>
          <cell r="K40">
            <v>5.650994575045208E-3</v>
          </cell>
          <cell r="L40">
            <v>0</v>
          </cell>
        </row>
        <row r="41">
          <cell r="I41">
            <v>4.2199403726171883E-2</v>
          </cell>
          <cell r="J41">
            <v>2.1630975556997619E-3</v>
          </cell>
          <cell r="K41">
            <v>1.1031797534068787E-2</v>
          </cell>
          <cell r="L41">
            <v>3.1981613676408625</v>
          </cell>
        </row>
        <row r="42">
          <cell r="I42">
            <v>6.2042940495087524E-2</v>
          </cell>
          <cell r="J42">
            <v>2.3123817532058021E-3</v>
          </cell>
          <cell r="K42">
            <v>1.2823207904141265E-2</v>
          </cell>
          <cell r="L42">
            <v>0</v>
          </cell>
        </row>
        <row r="43">
          <cell r="I43">
            <v>5.1632036858512462E-2</v>
          </cell>
          <cell r="J43">
            <v>2.6104417670682733E-3</v>
          </cell>
          <cell r="K43">
            <v>1.3654618473895583E-2</v>
          </cell>
          <cell r="L43">
            <v>3.1744141179678027</v>
          </cell>
        </row>
        <row r="44">
          <cell r="I44">
            <v>3.1630102623044519E-2</v>
          </cell>
          <cell r="J44">
            <v>1.3576415826221878E-3</v>
          </cell>
          <cell r="K44">
            <v>8.7276958882854926E-3</v>
          </cell>
          <cell r="L44">
            <v>0</v>
          </cell>
        </row>
        <row r="45">
          <cell r="I45">
            <v>3.2293723469639372E-2</v>
          </cell>
          <cell r="J45">
            <v>1.8986140117714068E-3</v>
          </cell>
          <cell r="K45">
            <v>1.2340991076514145E-2</v>
          </cell>
          <cell r="L45">
            <v>0</v>
          </cell>
        </row>
        <row r="46">
          <cell r="I46">
            <v>1.6607437015952624E-2</v>
          </cell>
          <cell r="J46">
            <v>1.6784781797836627E-3</v>
          </cell>
          <cell r="K46">
            <v>9.8843715031704596E-3</v>
          </cell>
          <cell r="L46">
            <v>1.4362754399925479</v>
          </cell>
        </row>
        <row r="47">
          <cell r="I47">
            <v>1.2625359623039739E-2</v>
          </cell>
          <cell r="J47">
            <v>9.2781592132120988E-4</v>
          </cell>
          <cell r="K47">
            <v>1.0205975134533309E-2</v>
          </cell>
          <cell r="L47">
            <v>1.1339677168093525</v>
          </cell>
        </row>
        <row r="48">
          <cell r="I48">
            <v>1.5202227307979639E-2</v>
          </cell>
          <cell r="J48">
            <v>3.3351862145636463E-3</v>
          </cell>
          <cell r="K48">
            <v>2.8349082823790995E-2</v>
          </cell>
          <cell r="L48">
            <v>0.47980363029921702</v>
          </cell>
        </row>
        <row r="49">
          <cell r="I49">
            <v>3.0160475446646833E-2</v>
          </cell>
          <cell r="J49">
            <v>9.4197437829691034E-4</v>
          </cell>
          <cell r="K49">
            <v>2.7694046721929162E-2</v>
          </cell>
          <cell r="L49">
            <v>1.0532355504657986</v>
          </cell>
        </row>
        <row r="50">
          <cell r="I50">
            <v>2.4845318378137325E-2</v>
          </cell>
          <cell r="J50">
            <v>5.6433408577878099E-4</v>
          </cell>
          <cell r="K50">
            <v>2.8781038374717832E-2</v>
          </cell>
          <cell r="L50">
            <v>0.84665200319344891</v>
          </cell>
        </row>
        <row r="51">
          <cell r="I51">
            <v>2.1933054484328387E-2</v>
          </cell>
          <cell r="J51">
            <v>7.5585789871504159E-4</v>
          </cell>
          <cell r="K51">
            <v>3.8170823885109596E-2</v>
          </cell>
          <cell r="L51">
            <v>0.56344526374303805</v>
          </cell>
        </row>
        <row r="52">
          <cell r="I52">
            <v>2.0196895671702058E-2</v>
          </cell>
          <cell r="J52">
            <v>1.5378700499807767E-3</v>
          </cell>
          <cell r="K52">
            <v>1.9415609381007306E-2</v>
          </cell>
          <cell r="L52">
            <v>0.9638922136164596</v>
          </cell>
        </row>
        <row r="53">
          <cell r="I53">
            <v>1.7710119184889763E-2</v>
          </cell>
          <cell r="J53">
            <v>9.6190842631781453E-4</v>
          </cell>
          <cell r="K53">
            <v>4.4247787610619468E-3</v>
          </cell>
          <cell r="L53">
            <v>3.2877571258234641</v>
          </cell>
        </row>
        <row r="54">
          <cell r="I54">
            <v>2.9284886295406327E-2</v>
          </cell>
          <cell r="J54">
            <v>1.5203344735841885E-3</v>
          </cell>
          <cell r="K54">
            <v>4.9600912200684154E-2</v>
          </cell>
          <cell r="L54">
            <v>0.5728515676075393</v>
          </cell>
        </row>
        <row r="55">
          <cell r="I55">
            <v>2.5856955445508041E-2</v>
          </cell>
          <cell r="J55">
            <v>1.3600155430347775E-3</v>
          </cell>
          <cell r="K55">
            <v>3.9051874878570043E-2</v>
          </cell>
          <cell r="L55">
            <v>0.63983533499052825</v>
          </cell>
        </row>
        <row r="56">
          <cell r="I56">
            <v>1.953175469986284E-2</v>
          </cell>
          <cell r="J56">
            <v>1.3801261829652998E-3</v>
          </cell>
          <cell r="K56">
            <v>4.5149842271293372E-2</v>
          </cell>
          <cell r="L56">
            <v>0.41976720270213702</v>
          </cell>
        </row>
        <row r="57">
          <cell r="I57">
            <v>1.1152310735405447E-2</v>
          </cell>
          <cell r="J57">
            <v>4.0526849037487333E-4</v>
          </cell>
          <cell r="K57">
            <v>3.3029381965552176E-2</v>
          </cell>
          <cell r="L57">
            <v>0.33355547563167204</v>
          </cell>
        </row>
        <row r="58">
          <cell r="I58">
            <v>1.7835804142899595E-2</v>
          </cell>
          <cell r="J58">
            <v>8.2901554404145078E-4</v>
          </cell>
          <cell r="K58">
            <v>4.5388601036269433E-2</v>
          </cell>
          <cell r="L58">
            <v>0.38590921519950916</v>
          </cell>
        </row>
        <row r="59">
          <cell r="I59">
            <v>1.6862988327699065E-2</v>
          </cell>
          <cell r="J59">
            <v>8.5324232081911264E-4</v>
          </cell>
          <cell r="K59">
            <v>1.7491467576791809E-2</v>
          </cell>
          <cell r="L59">
            <v>0.91922894511922348</v>
          </cell>
        </row>
        <row r="60">
          <cell r="I60">
            <v>1.1116369132040151E-2</v>
          </cell>
          <cell r="J60">
            <v>4.2725913266396069E-4</v>
          </cell>
          <cell r="K60">
            <v>1.9653920102542192E-2</v>
          </cell>
          <cell r="L60">
            <v>0</v>
          </cell>
        </row>
        <row r="61">
          <cell r="I61">
            <v>8.8442264036594671E-3</v>
          </cell>
          <cell r="J61">
            <v>6.4669109721922824E-4</v>
          </cell>
          <cell r="K61">
            <v>6.0573399439534381E-2</v>
          </cell>
          <cell r="L61">
            <v>0.14446607847386009</v>
          </cell>
        </row>
        <row r="62">
          <cell r="I62">
            <v>1.3430629203128149E-2</v>
          </cell>
          <cell r="J62">
            <v>9.099181073703367E-4</v>
          </cell>
          <cell r="K62">
            <v>2.7752502274795268E-2</v>
          </cell>
          <cell r="L62">
            <v>0.46857972997580433</v>
          </cell>
        </row>
        <row r="63">
          <cell r="I63">
            <v>1.7337165828444183E-2</v>
          </cell>
          <cell r="J63">
            <v>0</v>
          </cell>
          <cell r="K63">
            <v>3.6960036960036961E-2</v>
          </cell>
          <cell r="L63">
            <v>0.46907869294584292</v>
          </cell>
        </row>
        <row r="64">
          <cell r="I64">
            <v>2.4286745327720863E-2</v>
          </cell>
          <cell r="J64">
            <v>2.1206409048067859E-3</v>
          </cell>
          <cell r="K64">
            <v>4.8539114043355328E-2</v>
          </cell>
          <cell r="L64">
            <v>0.47940905660859229</v>
          </cell>
        </row>
        <row r="65">
          <cell r="I65">
            <v>1.3320300610523805E-2</v>
          </cell>
          <cell r="J65">
            <v>9.6805421103581804E-4</v>
          </cell>
          <cell r="K65">
            <v>1.4036786060019362E-2</v>
          </cell>
          <cell r="L65">
            <v>0.88773358262394131</v>
          </cell>
        </row>
        <row r="66">
          <cell r="I66">
            <v>4.3667912729670414E-3</v>
          </cell>
          <cell r="J66">
            <v>1.2121212121212121E-3</v>
          </cell>
          <cell r="K66">
            <v>2.1575757575757575E-2</v>
          </cell>
          <cell r="L66">
            <v>0.19162780852116007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www.worldometers.info/population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www.worldometers.info/population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://www.worldometers.info/population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://www.worldometers.info/population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4.xml"/><Relationship Id="rId3" Type="http://schemas.openxmlformats.org/officeDocument/2006/relationships/hyperlink" Target="https://doi.org/10.1016/S1473-3099(20)30257-7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partnerre.com/opinions_research/covid-19-cmo-update-and-overview-5th-edition/" TargetMode="External"/><Relationship Id="rId1" Type="http://schemas.openxmlformats.org/officeDocument/2006/relationships/hyperlink" Target="https://doi.org/10.1101/2020.04.05.20054502" TargetMode="External"/><Relationship Id="rId6" Type="http://schemas.openxmlformats.org/officeDocument/2006/relationships/hyperlink" Target="https://jamanetwork.com/journals/jama/fullarticle/2763667" TargetMode="External"/><Relationship Id="rId5" Type="http://schemas.openxmlformats.org/officeDocument/2006/relationships/hyperlink" Target="http://www.ourphn.org.au/wp-content/uploads/20200225-Article-COVID-19.pdf" TargetMode="External"/><Relationship Id="rId4" Type="http://schemas.openxmlformats.org/officeDocument/2006/relationships/hyperlink" Target="https://academic.oup.com/cid/advance-article.abstract/doi/10.1093/cid/ciaa415/5818333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worldometers.info/population/" TargetMode="External"/><Relationship Id="rId1" Type="http://schemas.openxmlformats.org/officeDocument/2006/relationships/hyperlink" Target="http://www.populationpyramid.net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euromomo.eu/graphs-and-maps/" TargetMode="External"/><Relationship Id="rId2" Type="http://schemas.openxmlformats.org/officeDocument/2006/relationships/hyperlink" Target="https://www.imperial.ac.uk/mrc-global-infectious-disease-analysis/covid-19/" TargetMode="External"/><Relationship Id="rId1" Type="http://schemas.openxmlformats.org/officeDocument/2006/relationships/hyperlink" Target="https://covid19.healthdata.org/" TargetMode="External"/><Relationship Id="rId5" Type="http://schemas.openxmlformats.org/officeDocument/2006/relationships/hyperlink" Target="https://github.com/CSSEGISandData/COVID-19/tree/master/csse_covid_19_data/csse_covid_19_time_series" TargetMode="External"/><Relationship Id="rId4" Type="http://schemas.openxmlformats.org/officeDocument/2006/relationships/hyperlink" Target="https://www.nytimes.com/interactive/2020/04/21/world/coronavirus-missing-death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worldometers.info/populatio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worldometers.info/population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worldometers.info/population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orldometers.info/population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worldometers.info/population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worldometers.info/population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worldometers.info/popul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6" sqref="B6"/>
    </sheetView>
  </sheetViews>
  <sheetFormatPr defaultColWidth="10.6640625" defaultRowHeight="13.2" x14ac:dyDescent="0.25"/>
  <cols>
    <col min="1" max="1" width="5.5546875" bestFit="1" customWidth="1"/>
    <col min="2" max="2" width="10.109375" bestFit="1" customWidth="1"/>
    <col min="3" max="5" width="5.5546875" customWidth="1"/>
    <col min="6" max="6" width="6.5546875" bestFit="1" customWidth="1"/>
    <col min="7" max="10" width="11.5546875" bestFit="1" customWidth="1"/>
    <col min="11" max="11" width="10.5546875" bestFit="1" customWidth="1"/>
  </cols>
  <sheetData>
    <row r="1" spans="1:20" ht="15.6" x14ac:dyDescent="0.3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20" x14ac:dyDescent="0.25">
      <c r="M2" s="2" t="s">
        <v>36</v>
      </c>
      <c r="R2" s="2" t="s">
        <v>49</v>
      </c>
    </row>
    <row r="3" spans="1:20" x14ac:dyDescent="0.25">
      <c r="A3" s="2" t="s">
        <v>17</v>
      </c>
      <c r="B3" s="2" t="s">
        <v>20</v>
      </c>
      <c r="C3" s="2" t="s">
        <v>35</v>
      </c>
      <c r="D3" s="2"/>
      <c r="E3" s="2"/>
      <c r="F3" s="2"/>
      <c r="G3" s="2" t="s">
        <v>2</v>
      </c>
      <c r="H3" s="2" t="s">
        <v>3</v>
      </c>
      <c r="I3" s="2" t="s">
        <v>9</v>
      </c>
      <c r="J3" s="2" t="s">
        <v>8</v>
      </c>
      <c r="K3" s="2" t="s">
        <v>5</v>
      </c>
      <c r="L3" s="2"/>
      <c r="M3" s="2" t="s">
        <v>46</v>
      </c>
      <c r="N3" s="2" t="s">
        <v>28</v>
      </c>
      <c r="O3" s="2"/>
      <c r="P3" s="2" t="s">
        <v>47</v>
      </c>
      <c r="Q3" s="2" t="s">
        <v>48</v>
      </c>
      <c r="R3" s="2" t="s">
        <v>26</v>
      </c>
      <c r="S3" s="2" t="s">
        <v>34</v>
      </c>
    </row>
    <row r="4" spans="1:20" x14ac:dyDescent="0.25">
      <c r="A4" s="2" t="s">
        <v>1</v>
      </c>
      <c r="B4" s="2"/>
      <c r="C4" s="2" t="s">
        <v>42</v>
      </c>
      <c r="D4" s="2" t="s">
        <v>43</v>
      </c>
      <c r="E4" s="2" t="s">
        <v>44</v>
      </c>
      <c r="F4" s="2" t="s">
        <v>45</v>
      </c>
      <c r="G4" s="2" t="s">
        <v>0</v>
      </c>
      <c r="H4" s="2" t="s">
        <v>4</v>
      </c>
      <c r="I4" s="2" t="s">
        <v>10</v>
      </c>
      <c r="J4" s="2" t="s">
        <v>6</v>
      </c>
      <c r="K4" s="2" t="s">
        <v>7</v>
      </c>
      <c r="L4" s="2"/>
      <c r="M4" s="2" t="s">
        <v>11</v>
      </c>
      <c r="N4" s="2" t="s">
        <v>12</v>
      </c>
      <c r="O4" s="2" t="s">
        <v>13</v>
      </c>
      <c r="P4" s="2" t="s">
        <v>16</v>
      </c>
      <c r="Q4" s="2" t="s">
        <v>15</v>
      </c>
      <c r="R4" s="2" t="s">
        <v>37</v>
      </c>
      <c r="S4" s="2" t="s">
        <v>33</v>
      </c>
      <c r="T4" s="2" t="s">
        <v>18</v>
      </c>
    </row>
    <row r="5" spans="1:20" x14ac:dyDescent="0.25">
      <c r="A5">
        <v>1</v>
      </c>
      <c r="B5" s="4">
        <f>'Data GER'!A68</f>
        <v>43926</v>
      </c>
      <c r="C5">
        <f>M5</f>
        <v>6.4283485347450819E-2</v>
      </c>
      <c r="D5">
        <f>N5</f>
        <v>7.5272455360651233E-2</v>
      </c>
      <c r="E5">
        <f>P5</f>
        <v>0</v>
      </c>
      <c r="F5" s="5">
        <f>Q5</f>
        <v>3.378453383246481E-3</v>
      </c>
      <c r="G5" s="1">
        <f>'Data GER'!B2-SUM(H5:K5)</f>
        <v>83683819</v>
      </c>
      <c r="H5" s="1">
        <f>'Data GER'!I68</f>
        <v>69839</v>
      </c>
      <c r="I5" s="1">
        <v>0</v>
      </c>
      <c r="J5" s="1">
        <f>'Data GER'!D68</f>
        <v>28700</v>
      </c>
      <c r="K5" s="1">
        <f>'Data GER'!C68</f>
        <v>1584</v>
      </c>
      <c r="M5">
        <f>AVERAGE('Data GER'!J68:J72)</f>
        <v>6.4283485347450819E-2</v>
      </c>
      <c r="N5">
        <f>AVERAGE('Data GER'!L68:L72)</f>
        <v>7.5272455360651233E-2</v>
      </c>
      <c r="O5">
        <f>M5/(N5+Q5)</f>
        <v>0.81732667014401639</v>
      </c>
      <c r="P5">
        <v>0</v>
      </c>
      <c r="Q5">
        <f>AVERAGE('Data GER'!K68:K72)</f>
        <v>3.378453383246481E-3</v>
      </c>
      <c r="R5" s="3">
        <f>(J368+K368)/SUM(G368:K368)</f>
        <v>4.8426369004817621E-3</v>
      </c>
      <c r="S5" s="3">
        <f>K368/(J368+K368)</f>
        <v>4.3652913195279079E-2</v>
      </c>
      <c r="T5" s="3">
        <f>K368/SUM(G368:K368)</f>
        <v>2.113952082529857E-4</v>
      </c>
    </row>
    <row r="6" spans="1:20" x14ac:dyDescent="0.25">
      <c r="A6">
        <v>2</v>
      </c>
      <c r="B6" s="4">
        <f>B5+1</f>
        <v>43927</v>
      </c>
      <c r="C6">
        <f>C5</f>
        <v>6.4283485347450819E-2</v>
      </c>
      <c r="D6">
        <f t="shared" ref="D6:F6" si="0">D5</f>
        <v>7.5272455360651233E-2</v>
      </c>
      <c r="E6">
        <f t="shared" si="0"/>
        <v>0</v>
      </c>
      <c r="F6" s="5">
        <f t="shared" si="0"/>
        <v>3.378453383246481E-3</v>
      </c>
      <c r="G6" s="1">
        <f>G5-C6*H5*G5/SUM(G5:K5)-E6*G5</f>
        <v>83679334.870676279</v>
      </c>
      <c r="H6" s="1">
        <f>H5+C6*G5*H5/SUM(G5:K5)-D6*H5-F6*H5</f>
        <v>68830.228507959197</v>
      </c>
      <c r="I6" s="1">
        <f>I5+E6*G5</f>
        <v>0</v>
      </c>
      <c r="J6" s="1">
        <f>J5+D6*H5</f>
        <v>33956.95300993252</v>
      </c>
      <c r="K6" s="1">
        <f>K5+F6*H5</f>
        <v>1819.947805832551</v>
      </c>
      <c r="Q6" t="s">
        <v>51</v>
      </c>
      <c r="R6" s="3">
        <v>0</v>
      </c>
    </row>
    <row r="7" spans="1:20" x14ac:dyDescent="0.25">
      <c r="A7">
        <v>3</v>
      </c>
      <c r="B7" s="4">
        <f t="shared" ref="B7:B70" si="1">B6+1</f>
        <v>43928</v>
      </c>
      <c r="C7">
        <f t="shared" ref="C7:C70" si="2">C6</f>
        <v>6.4283485347450819E-2</v>
      </c>
      <c r="D7">
        <f t="shared" ref="D7:D70" si="3">D6</f>
        <v>7.5272455360651233E-2</v>
      </c>
      <c r="E7">
        <f t="shared" ref="E7:E70" si="4">E6</f>
        <v>0</v>
      </c>
      <c r="F7" s="5">
        <f t="shared" ref="F7:F70" si="5">F6</f>
        <v>3.378453383246481E-3</v>
      </c>
      <c r="G7" s="1">
        <f t="shared" ref="G7:G70" si="6">G6-C7*H6*G6/SUM(G6:K6)-E7*G6</f>
        <v>83674915.748014256</v>
      </c>
      <c r="H7" s="1">
        <f t="shared" ref="H7:H70" si="7">H6+C7*G6*H6/SUM(G6:K6)-D7*H6-F7*H6</f>
        <v>67835.791148775592</v>
      </c>
      <c r="I7" s="1">
        <f t="shared" ref="I7:I70" si="8">I6+E7*G6</f>
        <v>0</v>
      </c>
      <c r="J7" s="1">
        <f t="shared" ref="J7:J70" si="9">J6+D7*H6</f>
        <v>39137.9733127613</v>
      </c>
      <c r="K7" s="1">
        <f t="shared" ref="K7:K70" si="10">K6+F7*H6</f>
        <v>2052.4875242048943</v>
      </c>
      <c r="Q7" t="s">
        <v>50</v>
      </c>
      <c r="R7">
        <f>(EXP(-R6*O5)+R6-1)^2</f>
        <v>0</v>
      </c>
    </row>
    <row r="8" spans="1:20" x14ac:dyDescent="0.25">
      <c r="A8">
        <v>4</v>
      </c>
      <c r="B8" s="4">
        <f t="shared" si="1"/>
        <v>43929</v>
      </c>
      <c r="C8">
        <f t="shared" si="2"/>
        <v>6.4283485347450819E-2</v>
      </c>
      <c r="D8">
        <f t="shared" si="3"/>
        <v>7.5272455360651233E-2</v>
      </c>
      <c r="E8">
        <f t="shared" si="4"/>
        <v>0</v>
      </c>
      <c r="F8" s="5">
        <f t="shared" si="5"/>
        <v>3.378453383246481E-3</v>
      </c>
      <c r="G8" s="1">
        <f t="shared" si="6"/>
        <v>83670560.701441005</v>
      </c>
      <c r="H8" s="1">
        <f t="shared" si="7"/>
        <v>66855.491102813539</v>
      </c>
      <c r="I8" s="1">
        <f t="shared" si="8"/>
        <v>0</v>
      </c>
      <c r="J8" s="1">
        <f t="shared" si="9"/>
        <v>44244.139873861968</v>
      </c>
      <c r="K8" s="1">
        <f t="shared" si="10"/>
        <v>2281.667582316677</v>
      </c>
    </row>
    <row r="9" spans="1:20" x14ac:dyDescent="0.25">
      <c r="A9">
        <v>5</v>
      </c>
      <c r="B9" s="4">
        <f t="shared" si="1"/>
        <v>43930</v>
      </c>
      <c r="C9">
        <f t="shared" si="2"/>
        <v>6.4283485347450819E-2</v>
      </c>
      <c r="D9">
        <f t="shared" si="3"/>
        <v>7.5272455360651233E-2</v>
      </c>
      <c r="E9">
        <f t="shared" si="4"/>
        <v>0</v>
      </c>
      <c r="F9" s="5">
        <f t="shared" si="5"/>
        <v>3.378453383246481E-3</v>
      </c>
      <c r="G9" s="1">
        <f>G8-C9*H8*G8/SUM(G8:K8)-E9*G8</f>
        <v>83666268.813361049</v>
      </c>
      <c r="H9" s="1">
        <f t="shared" si="7"/>
        <v>65889.134053015645</v>
      </c>
      <c r="I9" s="1">
        <f t="shared" si="8"/>
        <v>0</v>
      </c>
      <c r="J9" s="1">
        <f t="shared" si="9"/>
        <v>49276.516843512916</v>
      </c>
      <c r="K9" s="1">
        <f t="shared" si="10"/>
        <v>2507.5357424215822</v>
      </c>
    </row>
    <row r="10" spans="1:20" x14ac:dyDescent="0.25">
      <c r="A10">
        <v>6</v>
      </c>
      <c r="B10" s="4">
        <f t="shared" si="1"/>
        <v>43931</v>
      </c>
      <c r="C10">
        <f t="shared" si="2"/>
        <v>6.4283485347450819E-2</v>
      </c>
      <c r="D10">
        <f t="shared" si="3"/>
        <v>7.5272455360651233E-2</v>
      </c>
      <c r="E10">
        <f t="shared" si="4"/>
        <v>0</v>
      </c>
      <c r="F10" s="5">
        <f t="shared" si="5"/>
        <v>3.378453383246481E-3</v>
      </c>
      <c r="G10" s="1">
        <f t="shared" si="6"/>
        <v>83662039.178985432</v>
      </c>
      <c r="H10" s="1">
        <f t="shared" si="7"/>
        <v>64936.528159017464</v>
      </c>
      <c r="I10" s="1">
        <f t="shared" si="8"/>
        <v>0</v>
      </c>
      <c r="J10" s="1">
        <f t="shared" si="9"/>
        <v>54236.153745270502</v>
      </c>
      <c r="K10" s="1">
        <f t="shared" si="10"/>
        <v>2730.139110282174</v>
      </c>
    </row>
    <row r="11" spans="1:20" x14ac:dyDescent="0.25">
      <c r="A11">
        <v>7</v>
      </c>
      <c r="B11" s="4">
        <f t="shared" si="1"/>
        <v>43932</v>
      </c>
      <c r="C11">
        <f t="shared" si="2"/>
        <v>6.4283485347450819E-2</v>
      </c>
      <c r="D11">
        <f t="shared" si="3"/>
        <v>7.5272455360651233E-2</v>
      </c>
      <c r="E11">
        <f t="shared" si="4"/>
        <v>0</v>
      </c>
      <c r="F11" s="5">
        <f t="shared" si="5"/>
        <v>3.378453383246481E-3</v>
      </c>
      <c r="G11" s="1">
        <f t="shared" si="6"/>
        <v>83657870.906162724</v>
      </c>
      <c r="H11" s="1">
        <f t="shared" si="7"/>
        <v>63997.48403134384</v>
      </c>
      <c r="I11" s="1">
        <f t="shared" si="8"/>
        <v>0</v>
      </c>
      <c r="J11" s="1">
        <f t="shared" si="9"/>
        <v>59124.085662395817</v>
      </c>
      <c r="K11" s="1">
        <f t="shared" si="10"/>
        <v>2949.5241435372868</v>
      </c>
    </row>
    <row r="12" spans="1:20" x14ac:dyDescent="0.25">
      <c r="A12">
        <v>8</v>
      </c>
      <c r="B12" s="4">
        <f t="shared" si="1"/>
        <v>43933</v>
      </c>
      <c r="C12">
        <f t="shared" si="2"/>
        <v>6.4283485347450819E-2</v>
      </c>
      <c r="D12">
        <f t="shared" si="3"/>
        <v>7.5272455360651233E-2</v>
      </c>
      <c r="E12">
        <f t="shared" si="4"/>
        <v>0</v>
      </c>
      <c r="F12" s="5">
        <f t="shared" si="5"/>
        <v>3.378453383246481E-3</v>
      </c>
      <c r="G12" s="1">
        <f t="shared" si="6"/>
        <v>83653763.115211993</v>
      </c>
      <c r="H12" s="1">
        <f t="shared" si="7"/>
        <v>63071.814705693454</v>
      </c>
      <c r="I12" s="1">
        <f t="shared" si="8"/>
        <v>0</v>
      </c>
      <c r="J12" s="1">
        <f t="shared" si="9"/>
        <v>63941.333422339136</v>
      </c>
      <c r="K12" s="1">
        <f t="shared" si="10"/>
        <v>3165.7366599822431</v>
      </c>
    </row>
    <row r="13" spans="1:20" x14ac:dyDescent="0.25">
      <c r="A13">
        <v>9</v>
      </c>
      <c r="B13" s="4">
        <f t="shared" si="1"/>
        <v>43934</v>
      </c>
      <c r="C13">
        <f t="shared" si="2"/>
        <v>6.4283485347450819E-2</v>
      </c>
      <c r="D13">
        <f t="shared" si="3"/>
        <v>7.5272455360651233E-2</v>
      </c>
      <c r="E13">
        <f t="shared" si="4"/>
        <v>0</v>
      </c>
      <c r="F13" s="5">
        <f t="shared" si="5"/>
        <v>3.378453383246481E-3</v>
      </c>
      <c r="G13" s="1">
        <f t="shared" si="6"/>
        <v>83649714.938757643</v>
      </c>
      <c r="H13" s="1">
        <f t="shared" si="7"/>
        <v>62159.335617317971</v>
      </c>
      <c r="I13" s="1">
        <f t="shared" si="8"/>
        <v>0</v>
      </c>
      <c r="J13" s="1">
        <f t="shared" si="9"/>
        <v>68688.90377928871</v>
      </c>
      <c r="K13" s="1">
        <f t="shared" si="10"/>
        <v>3378.8218457621883</v>
      </c>
    </row>
    <row r="14" spans="1:20" x14ac:dyDescent="0.25">
      <c r="A14">
        <v>10</v>
      </c>
      <c r="B14" s="4">
        <f t="shared" si="1"/>
        <v>43935</v>
      </c>
      <c r="C14">
        <f t="shared" si="2"/>
        <v>6.4283485347450819E-2</v>
      </c>
      <c r="D14">
        <f t="shared" si="3"/>
        <v>7.5272455360651233E-2</v>
      </c>
      <c r="E14">
        <f t="shared" si="4"/>
        <v>0</v>
      </c>
      <c r="F14" s="5">
        <f t="shared" si="5"/>
        <v>3.378453383246481E-3</v>
      </c>
      <c r="G14" s="1">
        <f t="shared" si="6"/>
        <v>83645725.521566242</v>
      </c>
      <c r="H14" s="1">
        <f t="shared" si="7"/>
        <v>61259.864575502113</v>
      </c>
      <c r="I14" s="1">
        <f t="shared" si="8"/>
        <v>0</v>
      </c>
      <c r="J14" s="1">
        <f t="shared" si="9"/>
        <v>73367.789594791015</v>
      </c>
      <c r="K14" s="1">
        <f t="shared" si="10"/>
        <v>3588.8242634788699</v>
      </c>
    </row>
    <row r="15" spans="1:20" x14ac:dyDescent="0.25">
      <c r="A15">
        <v>11</v>
      </c>
      <c r="B15" s="4">
        <f t="shared" si="1"/>
        <v>43936</v>
      </c>
      <c r="C15">
        <f t="shared" si="2"/>
        <v>6.4283485347450819E-2</v>
      </c>
      <c r="D15">
        <f t="shared" si="3"/>
        <v>7.5272455360651233E-2</v>
      </c>
      <c r="E15">
        <f t="shared" si="4"/>
        <v>0</v>
      </c>
      <c r="F15" s="5">
        <f t="shared" si="5"/>
        <v>3.378453383246481E-3</v>
      </c>
      <c r="G15" s="1">
        <f t="shared" si="6"/>
        <v>83641794.020385206</v>
      </c>
      <c r="H15" s="1">
        <f t="shared" si="7"/>
        <v>60373.22173815046</v>
      </c>
      <c r="I15" s="1">
        <f t="shared" si="8"/>
        <v>0</v>
      </c>
      <c r="J15" s="1">
        <f t="shared" si="9"/>
        <v>77978.970016450039</v>
      </c>
      <c r="K15" s="1">
        <f t="shared" si="10"/>
        <v>3795.7878602111964</v>
      </c>
    </row>
    <row r="16" spans="1:20" x14ac:dyDescent="0.25">
      <c r="A16">
        <v>12</v>
      </c>
      <c r="B16" s="4">
        <f t="shared" si="1"/>
        <v>43937</v>
      </c>
      <c r="C16">
        <f t="shared" si="2"/>
        <v>6.4283485347450819E-2</v>
      </c>
      <c r="D16">
        <f t="shared" si="3"/>
        <v>7.5272455360651233E-2</v>
      </c>
      <c r="E16">
        <f t="shared" si="4"/>
        <v>0</v>
      </c>
      <c r="F16" s="5">
        <f t="shared" si="5"/>
        <v>3.378453383246481E-3</v>
      </c>
      <c r="G16" s="1">
        <f t="shared" si="6"/>
        <v>83637919.603783369</v>
      </c>
      <c r="H16" s="1">
        <f t="shared" si="7"/>
        <v>59499.229586486617</v>
      </c>
      <c r="I16" s="1">
        <f t="shared" si="8"/>
        <v>0</v>
      </c>
      <c r="J16" s="1">
        <f t="shared" si="9"/>
        <v>82523.410654713662</v>
      </c>
      <c r="K16" s="1">
        <f t="shared" si="10"/>
        <v>3999.7559754499407</v>
      </c>
    </row>
    <row r="17" spans="1:11" x14ac:dyDescent="0.25">
      <c r="A17">
        <v>13</v>
      </c>
      <c r="B17" s="4">
        <f t="shared" si="1"/>
        <v>43938</v>
      </c>
      <c r="C17">
        <f t="shared" si="2"/>
        <v>6.4283485347450819E-2</v>
      </c>
      <c r="D17">
        <f t="shared" si="3"/>
        <v>7.5272455360651233E-2</v>
      </c>
      <c r="E17">
        <f t="shared" si="4"/>
        <v>0</v>
      </c>
      <c r="F17" s="5">
        <f t="shared" si="5"/>
        <v>3.378453383246481E-3</v>
      </c>
      <c r="G17" s="1">
        <f t="shared" si="6"/>
        <v>83634101.451993451</v>
      </c>
      <c r="H17" s="1">
        <f t="shared" si="7"/>
        <v>58637.712899869992</v>
      </c>
      <c r="I17" s="1">
        <f t="shared" si="8"/>
        <v>0</v>
      </c>
      <c r="J17" s="1">
        <f t="shared" si="9"/>
        <v>87002.063757755619</v>
      </c>
      <c r="K17" s="1">
        <f t="shared" si="10"/>
        <v>4200.7713489469652</v>
      </c>
    </row>
    <row r="18" spans="1:11" x14ac:dyDescent="0.25">
      <c r="A18">
        <v>14</v>
      </c>
      <c r="B18" s="4">
        <f t="shared" si="1"/>
        <v>43939</v>
      </c>
      <c r="C18">
        <f t="shared" si="2"/>
        <v>6.4283485347450819E-2</v>
      </c>
      <c r="D18">
        <f t="shared" si="3"/>
        <v>7.5272455360651233E-2</v>
      </c>
      <c r="E18">
        <f t="shared" si="4"/>
        <v>0</v>
      </c>
      <c r="F18" s="5">
        <f t="shared" si="5"/>
        <v>3.378453383246481E-3</v>
      </c>
      <c r="G18" s="1">
        <f t="shared" si="6"/>
        <v>83630338.75675635</v>
      </c>
      <c r="H18" s="1">
        <f t="shared" si="7"/>
        <v>57788.498730735409</v>
      </c>
      <c r="I18" s="1">
        <f t="shared" si="8"/>
        <v>0</v>
      </c>
      <c r="J18" s="1">
        <f t="shared" si="9"/>
        <v>91415.868384461763</v>
      </c>
      <c r="K18" s="1">
        <f t="shared" si="10"/>
        <v>4398.8761284793673</v>
      </c>
    </row>
    <row r="19" spans="1:11" x14ac:dyDescent="0.25">
      <c r="A19">
        <v>15</v>
      </c>
      <c r="B19" s="4">
        <f t="shared" si="1"/>
        <v>43940</v>
      </c>
      <c r="C19">
        <f t="shared" si="2"/>
        <v>6.4283485347450819E-2</v>
      </c>
      <c r="D19">
        <f t="shared" si="3"/>
        <v>7.5272455360651233E-2</v>
      </c>
      <c r="E19">
        <f t="shared" si="4"/>
        <v>0</v>
      </c>
      <c r="F19" s="5">
        <f t="shared" si="5"/>
        <v>3.378453383246481E-3</v>
      </c>
      <c r="G19" s="1">
        <f t="shared" si="6"/>
        <v>83626630.721167311</v>
      </c>
      <c r="H19" s="1">
        <f t="shared" si="7"/>
        <v>56951.416379660368</v>
      </c>
      <c r="I19" s="1">
        <f t="shared" si="8"/>
        <v>0</v>
      </c>
      <c r="J19" s="1">
        <f t="shared" si="9"/>
        <v>95765.750575530095</v>
      </c>
      <c r="K19" s="1">
        <f t="shared" si="10"/>
        <v>4594.1118775289551</v>
      </c>
    </row>
    <row r="20" spans="1:11" x14ac:dyDescent="0.25">
      <c r="A20">
        <v>16</v>
      </c>
      <c r="B20" s="4">
        <f t="shared" si="1"/>
        <v>43941</v>
      </c>
      <c r="C20">
        <f t="shared" si="2"/>
        <v>6.4283485347450819E-2</v>
      </c>
      <c r="D20">
        <f t="shared" si="3"/>
        <v>7.5272455360651233E-2</v>
      </c>
      <c r="E20">
        <f t="shared" si="4"/>
        <v>0</v>
      </c>
      <c r="F20" s="5">
        <f t="shared" si="5"/>
        <v>3.378453383246481E-3</v>
      </c>
      <c r="G20" s="1">
        <f t="shared" si="6"/>
        <v>83622976.559523895</v>
      </c>
      <c r="H20" s="1">
        <f t="shared" si="7"/>
        <v>56126.297370564411</v>
      </c>
      <c r="I20" s="1">
        <f t="shared" si="8"/>
        <v>0</v>
      </c>
      <c r="J20" s="1">
        <f t="shared" si="9"/>
        <v>100052.62352269395</v>
      </c>
      <c r="K20" s="1">
        <f t="shared" si="10"/>
        <v>4786.5195828774977</v>
      </c>
    </row>
    <row r="21" spans="1:11" x14ac:dyDescent="0.25">
      <c r="A21">
        <v>17</v>
      </c>
      <c r="B21" s="4">
        <f t="shared" si="1"/>
        <v>43942</v>
      </c>
      <c r="C21">
        <f t="shared" si="2"/>
        <v>6.4283485347450819E-2</v>
      </c>
      <c r="D21">
        <f t="shared" si="3"/>
        <v>7.5272455360651233E-2</v>
      </c>
      <c r="E21">
        <f t="shared" si="4"/>
        <v>0</v>
      </c>
      <c r="F21" s="5">
        <f t="shared" si="5"/>
        <v>3.378453383246481E-3</v>
      </c>
      <c r="G21" s="1">
        <f t="shared" si="6"/>
        <v>83619375.497175783</v>
      </c>
      <c r="H21" s="1">
        <f t="shared" si="7"/>
        <v>55312.975426045137</v>
      </c>
      <c r="I21" s="1">
        <f t="shared" si="8"/>
        <v>0</v>
      </c>
      <c r="J21" s="1">
        <f t="shared" si="9"/>
        <v>104277.3877360784</v>
      </c>
      <c r="K21" s="1">
        <f t="shared" si="10"/>
        <v>4976.1396621181793</v>
      </c>
    </row>
    <row r="22" spans="1:11" x14ac:dyDescent="0.25">
      <c r="A22">
        <v>18</v>
      </c>
      <c r="B22" s="4">
        <f t="shared" si="1"/>
        <v>43943</v>
      </c>
      <c r="C22">
        <f t="shared" si="2"/>
        <v>6.4283485347450819E-2</v>
      </c>
      <c r="D22">
        <f t="shared" si="3"/>
        <v>7.5272455360651233E-2</v>
      </c>
      <c r="E22">
        <f t="shared" si="4"/>
        <v>0</v>
      </c>
      <c r="F22" s="5">
        <f t="shared" si="5"/>
        <v>3.378453383246481E-3</v>
      </c>
      <c r="G22" s="1">
        <f t="shared" si="6"/>
        <v>83615826.770376384</v>
      </c>
      <c r="H22" s="1">
        <f t="shared" si="7"/>
        <v>54511.286442854929</v>
      </c>
      <c r="I22" s="1">
        <f t="shared" si="8"/>
        <v>0</v>
      </c>
      <c r="J22" s="1">
        <f t="shared" si="9"/>
        <v>108440.93120970018</v>
      </c>
      <c r="K22" s="1">
        <f t="shared" si="10"/>
        <v>5163.0119710837307</v>
      </c>
    </row>
    <row r="23" spans="1:11" x14ac:dyDescent="0.25">
      <c r="A23">
        <v>19</v>
      </c>
      <c r="B23" s="4">
        <f t="shared" si="1"/>
        <v>43944</v>
      </c>
      <c r="C23">
        <f t="shared" si="2"/>
        <v>6.4283485347450819E-2</v>
      </c>
      <c r="D23">
        <f t="shared" si="3"/>
        <v>7.5272455360651233E-2</v>
      </c>
      <c r="E23">
        <f t="shared" si="4"/>
        <v>0</v>
      </c>
      <c r="F23" s="5">
        <f t="shared" si="5"/>
        <v>3.378453383246481E-3</v>
      </c>
      <c r="G23" s="1">
        <f t="shared" si="6"/>
        <v>83612329.626136184</v>
      </c>
      <c r="H23" s="1">
        <f t="shared" si="7"/>
        <v>53721.068467522258</v>
      </c>
      <c r="I23" s="1">
        <f t="shared" si="8"/>
        <v>0</v>
      </c>
      <c r="J23" s="1">
        <f t="shared" si="9"/>
        <v>112544.12958512166</v>
      </c>
      <c r="K23" s="1">
        <f t="shared" si="10"/>
        <v>5347.1758111917115</v>
      </c>
    </row>
    <row r="24" spans="1:11" x14ac:dyDescent="0.25">
      <c r="A24">
        <v>20</v>
      </c>
      <c r="B24" s="4">
        <f t="shared" si="1"/>
        <v>43945</v>
      </c>
      <c r="C24">
        <f t="shared" si="2"/>
        <v>6.4283485347450819E-2</v>
      </c>
      <c r="D24">
        <f t="shared" si="3"/>
        <v>7.5272455360651233E-2</v>
      </c>
      <c r="E24">
        <f t="shared" si="4"/>
        <v>0</v>
      </c>
      <c r="F24" s="5">
        <f t="shared" si="5"/>
        <v>3.378453383246481E-3</v>
      </c>
      <c r="G24" s="1">
        <f t="shared" si="6"/>
        <v>83608883.322077915</v>
      </c>
      <c r="H24" s="1">
        <f t="shared" si="7"/>
        <v>52942.161672121372</v>
      </c>
      <c r="I24" s="1">
        <f t="shared" si="8"/>
        <v>0</v>
      </c>
      <c r="J24" s="1">
        <f t="shared" si="9"/>
        <v>116587.84631326972</v>
      </c>
      <c r="K24" s="1">
        <f t="shared" si="10"/>
        <v>5528.669936707428</v>
      </c>
    </row>
    <row r="25" spans="1:11" x14ac:dyDescent="0.25">
      <c r="A25">
        <v>21</v>
      </c>
      <c r="B25" s="4">
        <f t="shared" si="1"/>
        <v>43946</v>
      </c>
      <c r="C25">
        <f t="shared" si="2"/>
        <v>6.4283485347450819E-2</v>
      </c>
      <c r="D25">
        <f t="shared" si="3"/>
        <v>7.5272455360651233E-2</v>
      </c>
      <c r="E25">
        <f t="shared" si="4"/>
        <v>0</v>
      </c>
      <c r="F25" s="5">
        <f t="shared" si="5"/>
        <v>3.378453383246481E-3</v>
      </c>
      <c r="G25" s="1">
        <f t="shared" si="6"/>
        <v>83605487.126293465</v>
      </c>
      <c r="H25" s="1">
        <f t="shared" si="7"/>
        <v>52174.408330193764</v>
      </c>
      <c r="I25" s="1">
        <f t="shared" si="8"/>
        <v>0</v>
      </c>
      <c r="J25" s="1">
        <f t="shared" si="9"/>
        <v>120572.93281443085</v>
      </c>
      <c r="K25" s="1">
        <f t="shared" si="10"/>
        <v>5707.5325619249888</v>
      </c>
    </row>
    <row r="26" spans="1:11" x14ac:dyDescent="0.25">
      <c r="A26">
        <v>22</v>
      </c>
      <c r="B26" s="4">
        <f t="shared" si="1"/>
        <v>43947</v>
      </c>
      <c r="C26">
        <f t="shared" si="2"/>
        <v>6.4283485347450819E-2</v>
      </c>
      <c r="D26">
        <f t="shared" si="3"/>
        <v>7.5272455360651233E-2</v>
      </c>
      <c r="E26">
        <f t="shared" si="4"/>
        <v>0</v>
      </c>
      <c r="F26" s="5">
        <f t="shared" si="5"/>
        <v>3.378453383246481E-3</v>
      </c>
      <c r="G26" s="1">
        <f t="shared" si="6"/>
        <v>83602140.317202494</v>
      </c>
      <c r="H26" s="1">
        <f t="shared" si="7"/>
        <v>51417.652792824818</v>
      </c>
      <c r="I26" s="1">
        <f t="shared" si="8"/>
        <v>0</v>
      </c>
      <c r="J26" s="1">
        <f t="shared" si="9"/>
        <v>124500.22863643375</v>
      </c>
      <c r="K26" s="1">
        <f t="shared" si="10"/>
        <v>5883.8013682670153</v>
      </c>
    </row>
    <row r="27" spans="1:11" x14ac:dyDescent="0.25">
      <c r="A27">
        <v>23</v>
      </c>
      <c r="B27" s="4">
        <f t="shared" si="1"/>
        <v>43948</v>
      </c>
      <c r="C27">
        <f t="shared" si="2"/>
        <v>6.4283485347450819E-2</v>
      </c>
      <c r="D27">
        <f t="shared" si="3"/>
        <v>7.5272455360651233E-2</v>
      </c>
      <c r="E27">
        <f t="shared" si="4"/>
        <v>0</v>
      </c>
      <c r="F27" s="5">
        <f t="shared" si="5"/>
        <v>3.378453383246481E-3</v>
      </c>
      <c r="G27" s="1">
        <f t="shared" si="6"/>
        <v>83598842.183412805</v>
      </c>
      <c r="H27" s="1">
        <f t="shared" si="7"/>
        <v>50671.741464878687</v>
      </c>
      <c r="I27" s="1">
        <f t="shared" si="8"/>
        <v>0</v>
      </c>
      <c r="J27" s="1">
        <f t="shared" si="9"/>
        <v>128370.56161103112</v>
      </c>
      <c r="K27" s="1">
        <f t="shared" si="10"/>
        <v>6057.5135113035276</v>
      </c>
    </row>
    <row r="28" spans="1:11" x14ac:dyDescent="0.25">
      <c r="A28">
        <v>24</v>
      </c>
      <c r="B28" s="4">
        <f t="shared" si="1"/>
        <v>43949</v>
      </c>
      <c r="C28">
        <f t="shared" si="2"/>
        <v>6.4283485347450819E-2</v>
      </c>
      <c r="D28">
        <f t="shared" si="3"/>
        <v>7.5272455360651233E-2</v>
      </c>
      <c r="E28">
        <f t="shared" si="4"/>
        <v>0</v>
      </c>
      <c r="F28" s="5">
        <f t="shared" si="5"/>
        <v>3.378453383246481E-3</v>
      </c>
      <c r="G28" s="1">
        <f t="shared" si="6"/>
        <v>83595592.023582444</v>
      </c>
      <c r="H28" s="1">
        <f t="shared" si="7"/>
        <v>49936.522781394298</v>
      </c>
      <c r="I28" s="1">
        <f t="shared" si="8"/>
        <v>0</v>
      </c>
      <c r="J28" s="1">
        <f t="shared" si="9"/>
        <v>132184.74800849266</v>
      </c>
      <c r="K28" s="1">
        <f t="shared" si="10"/>
        <v>6228.7056276905378</v>
      </c>
    </row>
    <row r="29" spans="1:11" x14ac:dyDescent="0.25">
      <c r="A29">
        <v>25</v>
      </c>
      <c r="B29" s="4">
        <f t="shared" si="1"/>
        <v>43950</v>
      </c>
      <c r="C29">
        <f t="shared" si="2"/>
        <v>6.4283485347450819E-2</v>
      </c>
      <c r="D29">
        <f t="shared" si="3"/>
        <v>7.5272455360651233E-2</v>
      </c>
      <c r="E29">
        <f t="shared" si="4"/>
        <v>0</v>
      </c>
      <c r="F29" s="5">
        <f t="shared" si="5"/>
        <v>3.378453383246481E-3</v>
      </c>
      <c r="G29" s="1">
        <f t="shared" si="6"/>
        <v>83592389.146283433</v>
      </c>
      <c r="H29" s="1">
        <f t="shared" si="7"/>
        <v>49211.847184145314</v>
      </c>
      <c r="I29" s="1">
        <f t="shared" si="8"/>
        <v>0</v>
      </c>
      <c r="J29" s="1">
        <f t="shared" si="9"/>
        <v>135943.5926904213</v>
      </c>
      <c r="K29" s="1">
        <f t="shared" si="10"/>
        <v>6397.4138420289046</v>
      </c>
    </row>
    <row r="30" spans="1:11" x14ac:dyDescent="0.25">
      <c r="A30">
        <v>26</v>
      </c>
      <c r="B30" s="4">
        <f t="shared" si="1"/>
        <v>43951</v>
      </c>
      <c r="C30">
        <f t="shared" si="2"/>
        <v>6.4283485347450819E-2</v>
      </c>
      <c r="D30">
        <f t="shared" si="3"/>
        <v>7.5272455360651233E-2</v>
      </c>
      <c r="E30">
        <f t="shared" si="4"/>
        <v>0</v>
      </c>
      <c r="F30" s="5">
        <f t="shared" si="5"/>
        <v>3.378453383246481E-3</v>
      </c>
      <c r="G30" s="1">
        <f t="shared" si="6"/>
        <v>83589232.869867206</v>
      </c>
      <c r="H30" s="1">
        <f t="shared" si="7"/>
        <v>48497.56709836654</v>
      </c>
      <c r="I30" s="1">
        <f t="shared" si="8"/>
        <v>0</v>
      </c>
      <c r="J30" s="1">
        <f t="shared" si="9"/>
        <v>139647.88926080507</v>
      </c>
      <c r="K30" s="1">
        <f t="shared" si="10"/>
        <v>6563.6737736439891</v>
      </c>
    </row>
    <row r="31" spans="1:11" x14ac:dyDescent="0.25">
      <c r="A31">
        <v>27</v>
      </c>
      <c r="B31" s="4">
        <f t="shared" si="1"/>
        <v>43952</v>
      </c>
      <c r="C31">
        <f t="shared" si="2"/>
        <v>6.4283485347450819E-2</v>
      </c>
      <c r="D31">
        <f t="shared" si="3"/>
        <v>7.5272455360651233E-2</v>
      </c>
      <c r="E31">
        <f t="shared" si="4"/>
        <v>0</v>
      </c>
      <c r="F31" s="5">
        <f t="shared" si="5"/>
        <v>3.378453383246481E-3</v>
      </c>
      <c r="G31" s="1">
        <f t="shared" si="6"/>
        <v>83586122.522331774</v>
      </c>
      <c r="H31" s="1">
        <f t="shared" si="7"/>
        <v>47793.536909649236</v>
      </c>
      <c r="I31" s="1">
        <f t="shared" si="8"/>
        <v>0</v>
      </c>
      <c r="J31" s="1">
        <f t="shared" si="9"/>
        <v>143298.42021531705</v>
      </c>
      <c r="K31" s="1">
        <f t="shared" si="10"/>
        <v>6727.5205432866887</v>
      </c>
    </row>
    <row r="32" spans="1:11" x14ac:dyDescent="0.25">
      <c r="A32">
        <v>28</v>
      </c>
      <c r="B32" s="4">
        <f t="shared" si="1"/>
        <v>43953</v>
      </c>
      <c r="C32">
        <f t="shared" si="2"/>
        <v>6.4283485347450819E-2</v>
      </c>
      <c r="D32">
        <f t="shared" si="3"/>
        <v>7.5272455360651233E-2</v>
      </c>
      <c r="E32">
        <f t="shared" si="4"/>
        <v>0</v>
      </c>
      <c r="F32" s="5">
        <f t="shared" si="5"/>
        <v>3.378453383246481E-3</v>
      </c>
      <c r="G32" s="1">
        <f t="shared" si="6"/>
        <v>83583057.441190392</v>
      </c>
      <c r="H32" s="1">
        <f t="shared" si="7"/>
        <v>47099.612941007465</v>
      </c>
      <c r="I32" s="1">
        <f t="shared" si="8"/>
        <v>0</v>
      </c>
      <c r="J32" s="1">
        <f t="shared" si="9"/>
        <v>146895.95708887625</v>
      </c>
      <c r="K32" s="1">
        <f t="shared" si="10"/>
        <v>6888.9887797564088</v>
      </c>
    </row>
    <row r="33" spans="1:11" x14ac:dyDescent="0.25">
      <c r="A33">
        <v>29</v>
      </c>
      <c r="B33" s="4">
        <f t="shared" si="1"/>
        <v>43954</v>
      </c>
      <c r="C33">
        <f t="shared" si="2"/>
        <v>6.4283485347450819E-2</v>
      </c>
      <c r="D33">
        <f t="shared" si="3"/>
        <v>7.5272455360651233E-2</v>
      </c>
      <c r="E33">
        <f t="shared" si="4"/>
        <v>0</v>
      </c>
      <c r="F33" s="5">
        <f t="shared" si="5"/>
        <v>3.378453383246481E-3</v>
      </c>
      <c r="G33" s="1">
        <f t="shared" si="6"/>
        <v>83580036.973341987</v>
      </c>
      <c r="H33" s="1">
        <f t="shared" si="7"/>
        <v>46415.653430117767</v>
      </c>
      <c r="I33" s="1">
        <f t="shared" si="8"/>
        <v>0</v>
      </c>
      <c r="J33" s="1">
        <f t="shared" si="9"/>
        <v>150441.26060148218</v>
      </c>
      <c r="K33" s="1">
        <f t="shared" si="10"/>
        <v>7048.1126264465556</v>
      </c>
    </row>
    <row r="34" spans="1:11" x14ac:dyDescent="0.25">
      <c r="A34" s="6">
        <v>30</v>
      </c>
      <c r="B34" s="4">
        <f t="shared" si="1"/>
        <v>43955</v>
      </c>
      <c r="C34">
        <f t="shared" si="2"/>
        <v>6.4283485347450819E-2</v>
      </c>
      <c r="D34" s="6">
        <f t="shared" si="3"/>
        <v>7.5272455360651233E-2</v>
      </c>
      <c r="E34" s="6">
        <f t="shared" si="4"/>
        <v>0</v>
      </c>
      <c r="F34" s="7">
        <f t="shared" si="5"/>
        <v>3.378453383246481E-3</v>
      </c>
      <c r="G34" s="8">
        <f t="shared" si="6"/>
        <v>83577060.474943146</v>
      </c>
      <c r="H34" s="8">
        <f t="shared" si="7"/>
        <v>45741.518506733853</v>
      </c>
      <c r="I34" s="8">
        <f t="shared" si="8"/>
        <v>0</v>
      </c>
      <c r="J34" s="8">
        <f t="shared" si="9"/>
        <v>153935.08080233619</v>
      </c>
      <c r="K34" s="8">
        <f t="shared" si="10"/>
        <v>7204.9257478131331</v>
      </c>
    </row>
    <row r="35" spans="1:11" x14ac:dyDescent="0.25">
      <c r="A35">
        <v>31</v>
      </c>
      <c r="B35" s="4">
        <f t="shared" si="1"/>
        <v>43956</v>
      </c>
      <c r="C35">
        <f t="shared" si="2"/>
        <v>6.4283485347450819E-2</v>
      </c>
      <c r="D35">
        <f t="shared" si="3"/>
        <v>7.5272455360651233E-2</v>
      </c>
      <c r="E35">
        <f t="shared" si="4"/>
        <v>0</v>
      </c>
      <c r="F35" s="5">
        <f t="shared" si="5"/>
        <v>3.378453383246481E-3</v>
      </c>
      <c r="G35" s="1">
        <f t="shared" si="6"/>
        <v>83574127.311281726</v>
      </c>
      <c r="H35" s="1">
        <f t="shared" si="7"/>
        <v>45077.070170278232</v>
      </c>
      <c r="I35" s="1">
        <f t="shared" si="8"/>
        <v>0</v>
      </c>
      <c r="J35" s="1">
        <f t="shared" si="9"/>
        <v>157378.15721226271</v>
      </c>
      <c r="K35" s="1">
        <f t="shared" si="10"/>
        <v>7359.4613357670396</v>
      </c>
    </row>
    <row r="36" spans="1:11" x14ac:dyDescent="0.25">
      <c r="A36">
        <v>32</v>
      </c>
      <c r="B36" s="4">
        <f t="shared" si="1"/>
        <v>43957</v>
      </c>
      <c r="C36">
        <f t="shared" si="2"/>
        <v>6.4283485347450819E-2</v>
      </c>
      <c r="D36">
        <f t="shared" si="3"/>
        <v>7.5272455360651233E-2</v>
      </c>
      <c r="E36">
        <f t="shared" si="4"/>
        <v>0</v>
      </c>
      <c r="F36" s="5">
        <f t="shared" si="5"/>
        <v>3.378453383246481E-3</v>
      </c>
      <c r="G36" s="1">
        <f t="shared" si="6"/>
        <v>83571236.856651992</v>
      </c>
      <c r="H36" s="1">
        <f t="shared" si="7"/>
        <v>44422.172267612441</v>
      </c>
      <c r="I36" s="1">
        <f t="shared" si="8"/>
        <v>0</v>
      </c>
      <c r="J36" s="1">
        <f t="shared" si="9"/>
        <v>160771.21896444392</v>
      </c>
      <c r="K36" s="1">
        <f t="shared" si="10"/>
        <v>7511.7521159906555</v>
      </c>
    </row>
    <row r="37" spans="1:11" x14ac:dyDescent="0.25">
      <c r="A37">
        <v>33</v>
      </c>
      <c r="B37" s="4">
        <f t="shared" si="1"/>
        <v>43958</v>
      </c>
      <c r="C37">
        <f t="shared" si="2"/>
        <v>6.4283485347450819E-2</v>
      </c>
      <c r="D37">
        <f t="shared" si="3"/>
        <v>7.5272455360651233E-2</v>
      </c>
      <c r="E37">
        <f t="shared" si="4"/>
        <v>0</v>
      </c>
      <c r="F37" s="5">
        <f t="shared" si="5"/>
        <v>3.378453383246481E-3</v>
      </c>
      <c r="G37" s="1">
        <f t="shared" si="6"/>
        <v>83568388.494231388</v>
      </c>
      <c r="H37" s="1">
        <f t="shared" si="7"/>
        <v>43776.69047098724</v>
      </c>
      <c r="I37" s="1">
        <f t="shared" si="8"/>
        <v>0</v>
      </c>
      <c r="J37" s="1">
        <f t="shared" si="9"/>
        <v>164114.98494348093</v>
      </c>
      <c r="K37" s="1">
        <f t="shared" si="10"/>
        <v>7661.8303541793284</v>
      </c>
    </row>
    <row r="38" spans="1:11" x14ac:dyDescent="0.25">
      <c r="A38">
        <v>34</v>
      </c>
      <c r="B38" s="4">
        <f t="shared" si="1"/>
        <v>43959</v>
      </c>
      <c r="C38">
        <f t="shared" si="2"/>
        <v>6.4283485347450819E-2</v>
      </c>
      <c r="D38">
        <f t="shared" si="3"/>
        <v>7.5272455360651233E-2</v>
      </c>
      <c r="E38">
        <f t="shared" si="4"/>
        <v>0</v>
      </c>
      <c r="F38" s="5">
        <f t="shared" si="5"/>
        <v>3.378453383246481E-3</v>
      </c>
      <c r="G38" s="1">
        <f t="shared" si="6"/>
        <v>83565581.615958855</v>
      </c>
      <c r="H38" s="1">
        <f t="shared" si="7"/>
        <v>43140.492256174337</v>
      </c>
      <c r="I38" s="1">
        <f t="shared" si="8"/>
        <v>0</v>
      </c>
      <c r="J38" s="1">
        <f t="shared" si="9"/>
        <v>167410.16392279536</v>
      </c>
      <c r="K38" s="1">
        <f t="shared" si="10"/>
        <v>7809.7278622083695</v>
      </c>
    </row>
    <row r="39" spans="1:11" x14ac:dyDescent="0.25">
      <c r="A39">
        <v>35</v>
      </c>
      <c r="B39" s="4">
        <f t="shared" si="1"/>
        <v>43960</v>
      </c>
      <c r="C39">
        <f t="shared" si="2"/>
        <v>6.4283485347450819E-2</v>
      </c>
      <c r="D39">
        <f t="shared" si="3"/>
        <v>7.5272455360651233E-2</v>
      </c>
      <c r="E39">
        <f t="shared" si="4"/>
        <v>0</v>
      </c>
      <c r="F39" s="5">
        <f t="shared" si="5"/>
        <v>3.378453383246481E-3</v>
      </c>
      <c r="G39" s="1">
        <f t="shared" si="6"/>
        <v>83562815.622414634</v>
      </c>
      <c r="H39" s="1">
        <f t="shared" si="7"/>
        <v>42513.446880780728</v>
      </c>
      <c r="I39" s="1">
        <f t="shared" si="8"/>
        <v>0</v>
      </c>
      <c r="J39" s="1">
        <f t="shared" si="9"/>
        <v>170657.45470038475</v>
      </c>
      <c r="K39" s="1">
        <f t="shared" si="10"/>
        <v>7955.4760042261605</v>
      </c>
    </row>
    <row r="40" spans="1:11" x14ac:dyDescent="0.25">
      <c r="A40">
        <v>36</v>
      </c>
      <c r="B40" s="4">
        <f t="shared" si="1"/>
        <v>43961</v>
      </c>
      <c r="C40">
        <f t="shared" si="2"/>
        <v>6.4283485347450819E-2</v>
      </c>
      <c r="D40">
        <f t="shared" si="3"/>
        <v>7.5272455360651233E-2</v>
      </c>
      <c r="E40">
        <f t="shared" si="4"/>
        <v>0</v>
      </c>
      <c r="F40" s="5">
        <f t="shared" si="5"/>
        <v>3.378453383246481E-3</v>
      </c>
      <c r="G40" s="1">
        <f t="shared" si="6"/>
        <v>83560089.922701657</v>
      </c>
      <c r="H40" s="1">
        <f t="shared" si="7"/>
        <v>41895.425362746864</v>
      </c>
      <c r="I40" s="1">
        <f t="shared" si="8"/>
        <v>0</v>
      </c>
      <c r="J40" s="1">
        <f t="shared" si="9"/>
        <v>173857.54623294575</v>
      </c>
      <c r="K40" s="1">
        <f t="shared" si="10"/>
        <v>8099.1057026740036</v>
      </c>
    </row>
    <row r="41" spans="1:11" x14ac:dyDescent="0.25">
      <c r="A41">
        <v>37</v>
      </c>
      <c r="B41" s="4">
        <f t="shared" si="1"/>
        <v>43962</v>
      </c>
      <c r="C41">
        <f t="shared" si="2"/>
        <v>6.4283485347450819E-2</v>
      </c>
      <c r="D41">
        <f t="shared" si="3"/>
        <v>7.5272455360651233E-2</v>
      </c>
      <c r="E41">
        <f t="shared" si="4"/>
        <v>0</v>
      </c>
      <c r="F41" s="5">
        <f t="shared" si="5"/>
        <v>3.378453383246481E-3</v>
      </c>
      <c r="G41" s="1">
        <f t="shared" si="6"/>
        <v>83557403.934328377</v>
      </c>
      <c r="H41" s="1">
        <f t="shared" si="7"/>
        <v>41286.300459029626</v>
      </c>
      <c r="I41" s="1">
        <f t="shared" si="8"/>
        <v>0</v>
      </c>
      <c r="J41" s="1">
        <f t="shared" si="9"/>
        <v>177011.11776837861</v>
      </c>
      <c r="K41" s="1">
        <f t="shared" si="10"/>
        <v>8240.6474442333256</v>
      </c>
    </row>
    <row r="42" spans="1:11" x14ac:dyDescent="0.25">
      <c r="A42">
        <v>38</v>
      </c>
      <c r="B42" s="4">
        <f t="shared" si="1"/>
        <v>43963</v>
      </c>
      <c r="C42">
        <f t="shared" si="2"/>
        <v>6.4283485347450819E-2</v>
      </c>
      <c r="D42">
        <f t="shared" si="3"/>
        <v>7.5272455360651233E-2</v>
      </c>
      <c r="E42">
        <f t="shared" si="4"/>
        <v>0</v>
      </c>
      <c r="F42" s="5">
        <f t="shared" si="5"/>
        <v>3.378453383246481E-3</v>
      </c>
      <c r="G42" s="1">
        <f t="shared" si="6"/>
        <v>83554757.083093166</v>
      </c>
      <c r="H42" s="1">
        <f t="shared" si="7"/>
        <v>40685.946644470998</v>
      </c>
      <c r="I42" s="1">
        <f t="shared" si="8"/>
        <v>0</v>
      </c>
      <c r="J42" s="1">
        <f t="shared" si="9"/>
        <v>180118.83897668734</v>
      </c>
      <c r="K42" s="1">
        <f t="shared" si="10"/>
        <v>8380.1312857008652</v>
      </c>
    </row>
    <row r="43" spans="1:11" x14ac:dyDescent="0.25">
      <c r="A43">
        <v>39</v>
      </c>
      <c r="B43" s="4">
        <f t="shared" si="1"/>
        <v>43964</v>
      </c>
      <c r="C43">
        <f t="shared" si="2"/>
        <v>6.4283485347450819E-2</v>
      </c>
      <c r="D43">
        <f t="shared" si="3"/>
        <v>7.5272455360651233E-2</v>
      </c>
      <c r="E43">
        <f t="shared" si="4"/>
        <v>0</v>
      </c>
      <c r="F43" s="5">
        <f t="shared" si="5"/>
        <v>3.378453383246481E-3</v>
      </c>
      <c r="G43" s="1">
        <f t="shared" si="6"/>
        <v>83552148.802970096</v>
      </c>
      <c r="H43" s="1">
        <f t="shared" si="7"/>
        <v>40094.240090853251</v>
      </c>
      <c r="I43" s="1">
        <f t="shared" si="8"/>
        <v>0</v>
      </c>
      <c r="J43" s="1">
        <f t="shared" si="9"/>
        <v>183181.37007928913</v>
      </c>
      <c r="K43" s="1">
        <f t="shared" si="10"/>
        <v>8517.5868597924637</v>
      </c>
    </row>
    <row r="44" spans="1:11" x14ac:dyDescent="0.25">
      <c r="A44">
        <v>40</v>
      </c>
      <c r="B44" s="4">
        <f t="shared" si="1"/>
        <v>43965</v>
      </c>
      <c r="C44">
        <f t="shared" si="2"/>
        <v>6.4283485347450819E-2</v>
      </c>
      <c r="D44">
        <f t="shared" si="3"/>
        <v>7.5272455360651233E-2</v>
      </c>
      <c r="E44">
        <f t="shared" si="4"/>
        <v>0</v>
      </c>
      <c r="F44" s="5">
        <f t="shared" si="5"/>
        <v>3.378453383246481E-3</v>
      </c>
      <c r="G44" s="1">
        <f t="shared" si="6"/>
        <v>83549578.535996273</v>
      </c>
      <c r="H44" s="1">
        <f t="shared" si="7"/>
        <v>39511.05864614126</v>
      </c>
      <c r="I44" s="1">
        <f t="shared" si="8"/>
        <v>0</v>
      </c>
      <c r="J44" s="1">
        <f t="shared" si="9"/>
        <v>186199.36197674711</v>
      </c>
      <c r="K44" s="1">
        <f t="shared" si="10"/>
        <v>8653.0433808761027</v>
      </c>
    </row>
    <row r="45" spans="1:11" x14ac:dyDescent="0.25">
      <c r="A45">
        <v>41</v>
      </c>
      <c r="B45" s="4">
        <f t="shared" si="1"/>
        <v>43966</v>
      </c>
      <c r="C45">
        <f t="shared" si="2"/>
        <v>6.4283485347450819E-2</v>
      </c>
      <c r="D45">
        <f t="shared" si="3"/>
        <v>7.5272455360651233E-2</v>
      </c>
      <c r="E45">
        <f t="shared" si="4"/>
        <v>0</v>
      </c>
      <c r="F45" s="5">
        <f t="shared" si="5"/>
        <v>3.378453383246481E-3</v>
      </c>
      <c r="G45" s="1">
        <f t="shared" si="6"/>
        <v>83547045.732160553</v>
      </c>
      <c r="H45" s="1">
        <f t="shared" si="7"/>
        <v>38936.281813912618</v>
      </c>
      <c r="I45" s="1">
        <f t="shared" si="8"/>
        <v>0</v>
      </c>
      <c r="J45" s="1">
        <f t="shared" si="9"/>
        <v>189173.45637494084</v>
      </c>
      <c r="K45" s="1">
        <f t="shared" si="10"/>
        <v>8786.5296506348095</v>
      </c>
    </row>
    <row r="46" spans="1:11" x14ac:dyDescent="0.25">
      <c r="A46">
        <v>42</v>
      </c>
      <c r="B46" s="4">
        <f t="shared" si="1"/>
        <v>43967</v>
      </c>
      <c r="C46">
        <f t="shared" si="2"/>
        <v>6.4283485347450819E-2</v>
      </c>
      <c r="D46">
        <f t="shared" si="3"/>
        <v>7.5272455360651233E-2</v>
      </c>
      <c r="E46">
        <f t="shared" si="4"/>
        <v>0</v>
      </c>
      <c r="F46" s="5">
        <f t="shared" si="5"/>
        <v>3.378453383246481E-3</v>
      </c>
      <c r="G46" s="1">
        <f t="shared" si="6"/>
        <v>83544549.849293724</v>
      </c>
      <c r="H46" s="1">
        <f t="shared" si="7"/>
        <v>38369.790732975925</v>
      </c>
      <c r="I46" s="1">
        <f t="shared" si="8"/>
        <v>0</v>
      </c>
      <c r="J46" s="1">
        <f t="shared" si="9"/>
        <v>192104.2859096883</v>
      </c>
      <c r="K46" s="1">
        <f t="shared" si="10"/>
        <v>8918.0740636600603</v>
      </c>
    </row>
    <row r="47" spans="1:11" x14ac:dyDescent="0.25">
      <c r="A47">
        <v>43</v>
      </c>
      <c r="B47" s="4">
        <f t="shared" si="1"/>
        <v>43968</v>
      </c>
      <c r="C47">
        <f t="shared" si="2"/>
        <v>6.4283485347450819E-2</v>
      </c>
      <c r="D47">
        <f t="shared" si="3"/>
        <v>7.5272455360651233E-2</v>
      </c>
      <c r="E47">
        <f t="shared" si="4"/>
        <v>0</v>
      </c>
      <c r="F47" s="5">
        <f t="shared" si="5"/>
        <v>3.378453383246481E-3</v>
      </c>
      <c r="G47" s="1">
        <f t="shared" si="6"/>
        <v>83542090.352960065</v>
      </c>
      <c r="H47" s="1">
        <f t="shared" si="7"/>
        <v>37811.468157177689</v>
      </c>
      <c r="I47" s="1">
        <f t="shared" si="8"/>
        <v>0</v>
      </c>
      <c r="J47" s="1">
        <f t="shared" si="9"/>
        <v>194992.47426983376</v>
      </c>
      <c r="K47" s="1">
        <f t="shared" si="10"/>
        <v>9047.7046129763421</v>
      </c>
    </row>
    <row r="48" spans="1:11" x14ac:dyDescent="0.25">
      <c r="A48">
        <v>44</v>
      </c>
      <c r="B48" s="4">
        <f t="shared" si="1"/>
        <v>43969</v>
      </c>
      <c r="C48">
        <f t="shared" si="2"/>
        <v>6.4283485347450819E-2</v>
      </c>
      <c r="D48">
        <f t="shared" si="3"/>
        <v>7.5272455360651233E-2</v>
      </c>
      <c r="E48">
        <f t="shared" si="4"/>
        <v>0</v>
      </c>
      <c r="F48" s="5">
        <f t="shared" si="5"/>
        <v>3.378453383246481E-3</v>
      </c>
      <c r="G48" s="1">
        <f t="shared" si="6"/>
        <v>83539666.716350347</v>
      </c>
      <c r="H48" s="1">
        <f t="shared" si="7"/>
        <v>37261.198435398175</v>
      </c>
      <c r="I48" s="1">
        <f t="shared" si="8"/>
        <v>0</v>
      </c>
      <c r="J48" s="1">
        <f t="shared" si="9"/>
        <v>197838.63631881561</v>
      </c>
      <c r="K48" s="1">
        <f t="shared" si="10"/>
        <v>9175.448895497475</v>
      </c>
    </row>
    <row r="49" spans="1:11" x14ac:dyDescent="0.25">
      <c r="A49">
        <v>45</v>
      </c>
      <c r="B49" s="4">
        <f t="shared" si="1"/>
        <v>43970</v>
      </c>
      <c r="C49">
        <f t="shared" si="2"/>
        <v>6.4283485347450819E-2</v>
      </c>
      <c r="D49">
        <f t="shared" si="3"/>
        <v>7.5272455360651233E-2</v>
      </c>
      <c r="E49">
        <f t="shared" si="4"/>
        <v>0</v>
      </c>
      <c r="F49" s="5">
        <f t="shared" si="5"/>
        <v>3.378453383246481E-3</v>
      </c>
      <c r="G49" s="1">
        <f t="shared" si="6"/>
        <v>83537278.420176178</v>
      </c>
      <c r="H49" s="1">
        <f t="shared" si="7"/>
        <v>36718.867491736331</v>
      </c>
      <c r="I49" s="1">
        <f t="shared" si="8"/>
        <v>0</v>
      </c>
      <c r="J49" s="1">
        <f t="shared" si="9"/>
        <v>200643.37821472849</v>
      </c>
      <c r="K49" s="1">
        <f t="shared" si="10"/>
        <v>9301.3341174153647</v>
      </c>
    </row>
    <row r="50" spans="1:11" x14ac:dyDescent="0.25">
      <c r="A50">
        <v>46</v>
      </c>
      <c r="B50" s="4">
        <f t="shared" si="1"/>
        <v>43971</v>
      </c>
      <c r="C50">
        <f t="shared" si="2"/>
        <v>6.4283485347450819E-2</v>
      </c>
      <c r="D50">
        <f t="shared" si="3"/>
        <v>7.5272455360651233E-2</v>
      </c>
      <c r="E50">
        <f t="shared" si="4"/>
        <v>0</v>
      </c>
      <c r="F50" s="5">
        <f t="shared" si="5"/>
        <v>3.378453383246481E-3</v>
      </c>
      <c r="G50" s="1">
        <f t="shared" si="6"/>
        <v>83534924.952565759</v>
      </c>
      <c r="H50" s="1">
        <f t="shared" si="7"/>
        <v>36184.362805883953</v>
      </c>
      <c r="I50" s="1">
        <f t="shared" si="8"/>
        <v>0</v>
      </c>
      <c r="J50" s="1">
        <f t="shared" si="9"/>
        <v>203407.29752889389</v>
      </c>
      <c r="K50" s="1">
        <f t="shared" si="10"/>
        <v>9425.3870995218003</v>
      </c>
    </row>
    <row r="51" spans="1:11" x14ac:dyDescent="0.25">
      <c r="A51">
        <v>47</v>
      </c>
      <c r="B51" s="4">
        <f t="shared" si="1"/>
        <v>43972</v>
      </c>
      <c r="C51">
        <f t="shared" si="2"/>
        <v>6.4283485347450819E-2</v>
      </c>
      <c r="D51">
        <f t="shared" si="3"/>
        <v>7.5272455360651233E-2</v>
      </c>
      <c r="E51">
        <f t="shared" si="4"/>
        <v>0</v>
      </c>
      <c r="F51" s="5">
        <f t="shared" si="5"/>
        <v>3.378453383246481E-3</v>
      </c>
      <c r="G51" s="1">
        <f t="shared" si="6"/>
        <v>83532605.808960959</v>
      </c>
      <c r="H51" s="1">
        <f t="shared" si="7"/>
        <v>35657.573393689148</v>
      </c>
      <c r="I51" s="1">
        <f t="shared" si="8"/>
        <v>0</v>
      </c>
      <c r="J51" s="1">
        <f t="shared" si="9"/>
        <v>206130.98336295341</v>
      </c>
      <c r="K51" s="1">
        <f t="shared" si="10"/>
        <v>9547.6342824639578</v>
      </c>
    </row>
    <row r="52" spans="1:11" x14ac:dyDescent="0.25">
      <c r="A52">
        <v>48</v>
      </c>
      <c r="B52" s="4">
        <f t="shared" si="1"/>
        <v>43973</v>
      </c>
      <c r="C52">
        <f t="shared" si="2"/>
        <v>6.4283485347450819E-2</v>
      </c>
      <c r="D52">
        <f t="shared" si="3"/>
        <v>7.5272455360651233E-2</v>
      </c>
      <c r="E52">
        <f t="shared" si="4"/>
        <v>0</v>
      </c>
      <c r="F52" s="5">
        <f t="shared" si="5"/>
        <v>3.378453383246481E-3</v>
      </c>
      <c r="G52" s="1">
        <f t="shared" si="6"/>
        <v>83530320.492015719</v>
      </c>
      <c r="H52" s="1">
        <f t="shared" si="7"/>
        <v>35138.389787909036</v>
      </c>
      <c r="I52" s="1">
        <f t="shared" si="8"/>
        <v>0</v>
      </c>
      <c r="J52" s="1">
        <f t="shared" si="9"/>
        <v>208815.01646449903</v>
      </c>
      <c r="K52" s="1">
        <f t="shared" si="10"/>
        <v>9668.1017319342263</v>
      </c>
    </row>
    <row r="53" spans="1:11" x14ac:dyDescent="0.25">
      <c r="A53">
        <v>49</v>
      </c>
      <c r="B53" s="4">
        <f t="shared" si="1"/>
        <v>43974</v>
      </c>
      <c r="C53">
        <f t="shared" si="2"/>
        <v>6.4283485347450819E-2</v>
      </c>
      <c r="D53">
        <f t="shared" si="3"/>
        <v>7.5272455360651233E-2</v>
      </c>
      <c r="E53">
        <f t="shared" si="4"/>
        <v>0</v>
      </c>
      <c r="F53" s="5">
        <f t="shared" si="5"/>
        <v>3.378453383246481E-3</v>
      </c>
      <c r="G53" s="1">
        <f t="shared" si="6"/>
        <v>83528068.511495858</v>
      </c>
      <c r="H53" s="1">
        <f t="shared" si="7"/>
        <v>34626.704019151599</v>
      </c>
      <c r="I53" s="1">
        <f t="shared" si="8"/>
        <v>0</v>
      </c>
      <c r="J53" s="1">
        <f t="shared" si="9"/>
        <v>211459.96934125459</v>
      </c>
      <c r="K53" s="1">
        <f t="shared" si="10"/>
        <v>9786.8151437950219</v>
      </c>
    </row>
    <row r="54" spans="1:11" x14ac:dyDescent="0.25">
      <c r="A54">
        <v>50</v>
      </c>
      <c r="B54" s="4">
        <f t="shared" si="1"/>
        <v>43975</v>
      </c>
      <c r="C54">
        <f t="shared" si="2"/>
        <v>6.4283485347450819E-2</v>
      </c>
      <c r="D54">
        <f t="shared" si="3"/>
        <v>7.5272455360651233E-2</v>
      </c>
      <c r="E54">
        <f t="shared" si="4"/>
        <v>0</v>
      </c>
      <c r="F54" s="5">
        <f t="shared" si="5"/>
        <v>3.378453383246481E-3</v>
      </c>
      <c r="G54" s="1">
        <f t="shared" si="6"/>
        <v>83525849.384180084</v>
      </c>
      <c r="H54" s="1">
        <f t="shared" si="7"/>
        <v>34122.409597006503</v>
      </c>
      <c r="I54" s="1">
        <f t="shared" si="8"/>
        <v>0</v>
      </c>
      <c r="J54" s="1">
        <f t="shared" si="9"/>
        <v>214066.40637382265</v>
      </c>
      <c r="K54" s="1">
        <f t="shared" si="10"/>
        <v>9903.7998491391991</v>
      </c>
    </row>
    <row r="55" spans="1:11" x14ac:dyDescent="0.25">
      <c r="A55">
        <v>51</v>
      </c>
      <c r="B55" s="4">
        <f t="shared" si="1"/>
        <v>43976</v>
      </c>
      <c r="C55">
        <f t="shared" si="2"/>
        <v>6.4283485347450819E-2</v>
      </c>
      <c r="D55">
        <f t="shared" si="3"/>
        <v>7.5272455360651233E-2</v>
      </c>
      <c r="E55">
        <f t="shared" si="4"/>
        <v>0</v>
      </c>
      <c r="F55" s="5">
        <f t="shared" si="5"/>
        <v>3.378453383246481E-3</v>
      </c>
      <c r="G55" s="1">
        <f t="shared" si="6"/>
        <v>83523662.633762389</v>
      </c>
      <c r="H55" s="1">
        <f t="shared" si="7"/>
        <v>33625.401491364617</v>
      </c>
      <c r="I55" s="1">
        <f t="shared" si="8"/>
        <v>0</v>
      </c>
      <c r="J55" s="1">
        <f t="shared" si="9"/>
        <v>216634.88392701119</v>
      </c>
      <c r="K55" s="1">
        <f t="shared" si="10"/>
        <v>10019.080819286728</v>
      </c>
    </row>
    <row r="56" spans="1:11" x14ac:dyDescent="0.25">
      <c r="A56">
        <v>52</v>
      </c>
      <c r="B56" s="4">
        <f t="shared" si="1"/>
        <v>43977</v>
      </c>
      <c r="C56">
        <f t="shared" si="2"/>
        <v>6.4283485347450819E-2</v>
      </c>
      <c r="D56">
        <f t="shared" si="3"/>
        <v>7.5272455360651233E-2</v>
      </c>
      <c r="E56">
        <f t="shared" si="4"/>
        <v>0</v>
      </c>
      <c r="F56" s="5">
        <f t="shared" si="5"/>
        <v>3.378453383246481E-3</v>
      </c>
      <c r="G56" s="1">
        <f t="shared" si="6"/>
        <v>83521507.790755659</v>
      </c>
      <c r="H56" s="1">
        <f t="shared" si="7"/>
        <v>33135.576113925992</v>
      </c>
      <c r="I56" s="1">
        <f t="shared" si="8"/>
        <v>0</v>
      </c>
      <c r="J56" s="1">
        <f t="shared" si="9"/>
        <v>219165.95045975392</v>
      </c>
      <c r="K56" s="1">
        <f t="shared" si="10"/>
        <v>10132.68267071825</v>
      </c>
    </row>
    <row r="57" spans="1:11" x14ac:dyDescent="0.25">
      <c r="A57">
        <v>53</v>
      </c>
      <c r="B57" s="4">
        <f t="shared" si="1"/>
        <v>43978</v>
      </c>
      <c r="C57">
        <f t="shared" si="2"/>
        <v>6.4283485347450819E-2</v>
      </c>
      <c r="D57">
        <f t="shared" si="3"/>
        <v>7.5272455360651233E-2</v>
      </c>
      <c r="E57">
        <f t="shared" si="4"/>
        <v>0</v>
      </c>
      <c r="F57" s="5">
        <f t="shared" si="5"/>
        <v>3.378453383246481E-3</v>
      </c>
      <c r="G57" s="1">
        <f t="shared" si="6"/>
        <v>83519384.392396569</v>
      </c>
      <c r="H57" s="1">
        <f t="shared" si="7"/>
        <v>32652.831299895817</v>
      </c>
      <c r="I57" s="1">
        <f t="shared" si="8"/>
        <v>0</v>
      </c>
      <c r="J57" s="1">
        <f t="shared" si="9"/>
        <v>221660.14663363888</v>
      </c>
      <c r="K57" s="1">
        <f t="shared" si="10"/>
        <v>10244.629669946164</v>
      </c>
    </row>
    <row r="58" spans="1:11" x14ac:dyDescent="0.25">
      <c r="A58">
        <v>54</v>
      </c>
      <c r="B58" s="4">
        <f t="shared" si="1"/>
        <v>43979</v>
      </c>
      <c r="C58">
        <f t="shared" si="2"/>
        <v>6.4283485347450819E-2</v>
      </c>
      <c r="D58">
        <f t="shared" si="3"/>
        <v>7.5272455360651233E-2</v>
      </c>
      <c r="E58">
        <f t="shared" si="4"/>
        <v>0</v>
      </c>
      <c r="F58" s="5">
        <f t="shared" si="5"/>
        <v>3.378453383246481E-3</v>
      </c>
      <c r="G58" s="1">
        <f t="shared" si="6"/>
        <v>83517291.982551798</v>
      </c>
      <c r="H58" s="1">
        <f t="shared" si="7"/>
        <v>32177.066289868042</v>
      </c>
      <c r="I58" s="1">
        <f t="shared" si="8"/>
        <v>0</v>
      </c>
      <c r="J58" s="1">
        <f t="shared" si="9"/>
        <v>224118.00542005917</v>
      </c>
      <c r="K58" s="1">
        <f t="shared" si="10"/>
        <v>10354.945738323873</v>
      </c>
    </row>
    <row r="59" spans="1:11" x14ac:dyDescent="0.25">
      <c r="A59">
        <v>55</v>
      </c>
      <c r="B59" s="4">
        <f t="shared" si="1"/>
        <v>43980</v>
      </c>
      <c r="C59">
        <f t="shared" si="2"/>
        <v>6.4283485347450819E-2</v>
      </c>
      <c r="D59">
        <f t="shared" si="3"/>
        <v>7.5272455360651233E-2</v>
      </c>
      <c r="E59">
        <f t="shared" si="4"/>
        <v>0</v>
      </c>
      <c r="F59" s="5">
        <f t="shared" si="5"/>
        <v>3.378453383246481E-3</v>
      </c>
      <c r="G59" s="1">
        <f t="shared" si="6"/>
        <v>83515230.111625358</v>
      </c>
      <c r="H59" s="1">
        <f t="shared" si="7"/>
        <v>31708.181711896057</v>
      </c>
      <c r="I59" s="1">
        <f t="shared" si="8"/>
        <v>0</v>
      </c>
      <c r="J59" s="1">
        <f t="shared" si="9"/>
        <v>226540.05220599996</v>
      </c>
      <c r="K59" s="1">
        <f t="shared" si="10"/>
        <v>10463.654456793824</v>
      </c>
    </row>
    <row r="60" spans="1:11" x14ac:dyDescent="0.25">
      <c r="A60">
        <v>56</v>
      </c>
      <c r="B60" s="4">
        <f t="shared" si="1"/>
        <v>43981</v>
      </c>
      <c r="C60">
        <f t="shared" si="2"/>
        <v>6.4283485347450819E-2</v>
      </c>
      <c r="D60">
        <f t="shared" si="3"/>
        <v>7.5272455360651233E-2</v>
      </c>
      <c r="E60">
        <f t="shared" si="4"/>
        <v>0</v>
      </c>
      <c r="F60" s="5">
        <f t="shared" si="5"/>
        <v>3.378453383246481E-3</v>
      </c>
      <c r="G60" s="1">
        <f t="shared" si="6"/>
        <v>83513198.336467251</v>
      </c>
      <c r="H60" s="1">
        <f t="shared" si="7"/>
        <v>31246.079563750005</v>
      </c>
      <c r="I60" s="1">
        <f t="shared" si="8"/>
        <v>0</v>
      </c>
      <c r="J60" s="1">
        <f t="shared" si="9"/>
        <v>228926.80489847608</v>
      </c>
      <c r="K60" s="1">
        <f t="shared" si="10"/>
        <v>10570.779070574972</v>
      </c>
    </row>
    <row r="61" spans="1:11" x14ac:dyDescent="0.25">
      <c r="A61">
        <v>57</v>
      </c>
      <c r="B61" s="4">
        <f t="shared" si="1"/>
        <v>43982</v>
      </c>
      <c r="C61">
        <f t="shared" si="2"/>
        <v>6.4283485347450819E-2</v>
      </c>
      <c r="D61">
        <f t="shared" si="3"/>
        <v>7.5272455360651233E-2</v>
      </c>
      <c r="E61">
        <f t="shared" si="4"/>
        <v>0</v>
      </c>
      <c r="F61" s="5">
        <f t="shared" si="5"/>
        <v>3.378453383246481E-3</v>
      </c>
      <c r="G61" s="1">
        <f t="shared" si="6"/>
        <v>83511196.22028327</v>
      </c>
      <c r="H61" s="1">
        <f t="shared" si="7"/>
        <v>30790.663195360041</v>
      </c>
      <c r="I61" s="1">
        <f t="shared" si="8"/>
        <v>0</v>
      </c>
      <c r="J61" s="1">
        <f t="shared" si="9"/>
        <v>231278.7740276338</v>
      </c>
      <c r="K61" s="1">
        <f t="shared" si="10"/>
        <v>10676.342493790313</v>
      </c>
    </row>
    <row r="62" spans="1:11" x14ac:dyDescent="0.25">
      <c r="A62">
        <v>58</v>
      </c>
      <c r="B62" s="4">
        <f t="shared" si="1"/>
        <v>43983</v>
      </c>
      <c r="C62">
        <f t="shared" si="2"/>
        <v>6.4283485347450819E-2</v>
      </c>
      <c r="D62">
        <f t="shared" si="3"/>
        <v>7.5272455360651233E-2</v>
      </c>
      <c r="E62">
        <f t="shared" si="4"/>
        <v>0</v>
      </c>
      <c r="F62" s="5">
        <f t="shared" si="5"/>
        <v>3.378453383246481E-3</v>
      </c>
      <c r="G62" s="1">
        <f t="shared" si="6"/>
        <v>83509223.33254604</v>
      </c>
      <c r="H62" s="1">
        <f t="shared" si="7"/>
        <v>30341.837291444899</v>
      </c>
      <c r="I62" s="1">
        <f t="shared" si="8"/>
        <v>0</v>
      </c>
      <c r="J62" s="1">
        <f t="shared" si="9"/>
        <v>233596.46284853137</v>
      </c>
      <c r="K62" s="1">
        <f t="shared" si="10"/>
        <v>10780.36731403508</v>
      </c>
    </row>
    <row r="63" spans="1:11" x14ac:dyDescent="0.25">
      <c r="A63">
        <v>59</v>
      </c>
      <c r="B63" s="4">
        <f t="shared" si="1"/>
        <v>43984</v>
      </c>
      <c r="C63">
        <f t="shared" si="2"/>
        <v>6.4283485347450819E-2</v>
      </c>
      <c r="D63">
        <f t="shared" si="3"/>
        <v>7.5272455360651233E-2</v>
      </c>
      <c r="E63">
        <f t="shared" si="4"/>
        <v>0</v>
      </c>
      <c r="F63" s="5">
        <f t="shared" si="5"/>
        <v>3.378453383246481E-3</v>
      </c>
      <c r="G63" s="1">
        <f t="shared" si="6"/>
        <v>83507279.248907223</v>
      </c>
      <c r="H63" s="1">
        <f t="shared" si="7"/>
        <v>29899.507854325158</v>
      </c>
      <c r="I63" s="1">
        <f t="shared" si="8"/>
        <v>0</v>
      </c>
      <c r="J63" s="1">
        <f t="shared" si="9"/>
        <v>235880.3674416118</v>
      </c>
      <c r="K63" s="1">
        <f t="shared" si="10"/>
        <v>10882.875796886276</v>
      </c>
    </row>
    <row r="64" spans="1:11" x14ac:dyDescent="0.25">
      <c r="A64">
        <v>60</v>
      </c>
      <c r="B64" s="4">
        <f t="shared" si="1"/>
        <v>43985</v>
      </c>
      <c r="C64">
        <f t="shared" si="2"/>
        <v>6.4283485347450819E-2</v>
      </c>
      <c r="D64">
        <f t="shared" si="3"/>
        <v>7.5272455360651233E-2</v>
      </c>
      <c r="E64">
        <f t="shared" si="4"/>
        <v>0</v>
      </c>
      <c r="F64" s="5">
        <f t="shared" si="5"/>
        <v>3.378453383246481E-3</v>
      </c>
      <c r="G64" s="1">
        <f t="shared" si="6"/>
        <v>83505363.551110893</v>
      </c>
      <c r="H64" s="1">
        <f t="shared" si="7"/>
        <v>29463.582186920343</v>
      </c>
      <c r="I64" s="1">
        <f t="shared" si="8"/>
        <v>0</v>
      </c>
      <c r="J64" s="1">
        <f t="shared" si="9"/>
        <v>238130.97681188193</v>
      </c>
      <c r="K64" s="1">
        <f t="shared" si="10"/>
        <v>10983.889890354125</v>
      </c>
    </row>
    <row r="65" spans="1:11" x14ac:dyDescent="0.25">
      <c r="A65">
        <v>61</v>
      </c>
      <c r="B65" s="4">
        <f t="shared" si="1"/>
        <v>43986</v>
      </c>
      <c r="C65">
        <f t="shared" si="2"/>
        <v>6.4283485347450819E-2</v>
      </c>
      <c r="D65">
        <f t="shared" si="3"/>
        <v>7.5272455360651233E-2</v>
      </c>
      <c r="E65">
        <f t="shared" si="4"/>
        <v>0</v>
      </c>
      <c r="F65" s="5">
        <f t="shared" si="5"/>
        <v>3.378453383246481E-3</v>
      </c>
      <c r="G65" s="1">
        <f t="shared" si="6"/>
        <v>83503475.826908037</v>
      </c>
      <c r="H65" s="1">
        <f t="shared" si="7"/>
        <v>29033.968875929193</v>
      </c>
      <c r="I65" s="1">
        <f t="shared" si="8"/>
        <v>0</v>
      </c>
      <c r="J65" s="1">
        <f t="shared" si="9"/>
        <v>240348.77298681176</v>
      </c>
      <c r="K65" s="1">
        <f t="shared" si="10"/>
        <v>11083.431229276086</v>
      </c>
    </row>
    <row r="66" spans="1:11" x14ac:dyDescent="0.25">
      <c r="A66">
        <v>62</v>
      </c>
      <c r="B66" s="4">
        <f t="shared" si="1"/>
        <v>43987</v>
      </c>
      <c r="C66">
        <f t="shared" si="2"/>
        <v>6.4283485347450819E-2</v>
      </c>
      <c r="D66">
        <f t="shared" si="3"/>
        <v>7.5272455360651233E-2</v>
      </c>
      <c r="E66">
        <f t="shared" si="4"/>
        <v>0</v>
      </c>
      <c r="F66" s="5">
        <f t="shared" si="5"/>
        <v>3.378453383246481E-3</v>
      </c>
      <c r="G66" s="1">
        <f t="shared" si="6"/>
        <v>83501615.669972241</v>
      </c>
      <c r="H66" s="1">
        <f t="shared" si="7"/>
        <v>28610.577775192185</v>
      </c>
      <c r="I66" s="1">
        <f t="shared" si="8"/>
        <v>0</v>
      </c>
      <c r="J66" s="1">
        <f t="shared" si="9"/>
        <v>242534.23111296768</v>
      </c>
      <c r="K66" s="1">
        <f t="shared" si="10"/>
        <v>11181.521139654042</v>
      </c>
    </row>
    <row r="67" spans="1:11" x14ac:dyDescent="0.25">
      <c r="A67">
        <v>63</v>
      </c>
      <c r="B67" s="4">
        <f t="shared" si="1"/>
        <v>43988</v>
      </c>
      <c r="C67">
        <f t="shared" si="2"/>
        <v>6.4283485347450819E-2</v>
      </c>
      <c r="D67">
        <f t="shared" si="3"/>
        <v>7.5272455360651233E-2</v>
      </c>
      <c r="E67">
        <f t="shared" si="4"/>
        <v>0</v>
      </c>
      <c r="F67" s="5">
        <f t="shared" si="5"/>
        <v>3.378453383246481E-3</v>
      </c>
      <c r="G67" s="1">
        <f t="shared" si="6"/>
        <v>83499782.679816484</v>
      </c>
      <c r="H67" s="1">
        <f t="shared" si="7"/>
        <v>28193.319989235515</v>
      </c>
      <c r="I67" s="1">
        <f t="shared" si="8"/>
        <v>0</v>
      </c>
      <c r="J67" s="1">
        <f t="shared" si="9"/>
        <v>244687.81955139327</v>
      </c>
      <c r="K67" s="1">
        <f t="shared" si="10"/>
        <v>11278.180642935276</v>
      </c>
    </row>
    <row r="68" spans="1:11" x14ac:dyDescent="0.25">
      <c r="A68">
        <v>64</v>
      </c>
      <c r="B68" s="4">
        <f t="shared" si="1"/>
        <v>43989</v>
      </c>
      <c r="C68">
        <f t="shared" si="2"/>
        <v>6.4283485347450819E-2</v>
      </c>
      <c r="D68">
        <f t="shared" si="3"/>
        <v>7.5272455360651233E-2</v>
      </c>
      <c r="E68">
        <f t="shared" si="4"/>
        <v>0</v>
      </c>
      <c r="F68" s="5">
        <f t="shared" si="5"/>
        <v>3.378453383246481E-3</v>
      </c>
      <c r="G68" s="1">
        <f t="shared" si="6"/>
        <v>83497976.461711064</v>
      </c>
      <c r="H68" s="1">
        <f t="shared" si="7"/>
        <v>27782.10785699559</v>
      </c>
      <c r="I68" s="1">
        <f t="shared" si="8"/>
        <v>0</v>
      </c>
      <c r="J68" s="1">
        <f t="shared" si="9"/>
        <v>246809.99997175156</v>
      </c>
      <c r="K68" s="1">
        <f t="shared" si="10"/>
        <v>11373.43046023786</v>
      </c>
    </row>
    <row r="69" spans="1:11" x14ac:dyDescent="0.25">
      <c r="A69">
        <v>65</v>
      </c>
      <c r="B69" s="4">
        <f t="shared" si="1"/>
        <v>43990</v>
      </c>
      <c r="C69">
        <f t="shared" si="2"/>
        <v>6.4283485347450819E-2</v>
      </c>
      <c r="D69">
        <f t="shared" si="3"/>
        <v>7.5272455360651233E-2</v>
      </c>
      <c r="E69">
        <f t="shared" si="4"/>
        <v>0</v>
      </c>
      <c r="F69" s="5">
        <f t="shared" si="5"/>
        <v>3.378453383246481E-3</v>
      </c>
      <c r="G69" s="1">
        <f t="shared" si="6"/>
        <v>83496196.62660256</v>
      </c>
      <c r="H69" s="1">
        <f t="shared" si="7"/>
        <v>27376.854935723131</v>
      </c>
      <c r="I69" s="1">
        <f t="shared" si="8"/>
        <v>0</v>
      </c>
      <c r="J69" s="1">
        <f t="shared" si="9"/>
        <v>248901.22744524205</v>
      </c>
      <c r="K69" s="1">
        <f t="shared" si="10"/>
        <v>11467.291016521045</v>
      </c>
    </row>
    <row r="70" spans="1:11" x14ac:dyDescent="0.25">
      <c r="A70">
        <v>66</v>
      </c>
      <c r="B70" s="4">
        <f t="shared" si="1"/>
        <v>43991</v>
      </c>
      <c r="C70">
        <f t="shared" si="2"/>
        <v>6.4283485347450819E-2</v>
      </c>
      <c r="D70">
        <f t="shared" si="3"/>
        <v>7.5272455360651233E-2</v>
      </c>
      <c r="E70">
        <f t="shared" si="4"/>
        <v>0</v>
      </c>
      <c r="F70" s="5">
        <f t="shared" si="5"/>
        <v>3.378453383246481E-3</v>
      </c>
      <c r="G70" s="1">
        <f t="shared" si="6"/>
        <v>83494442.791033968</v>
      </c>
      <c r="H70" s="1">
        <f t="shared" si="7"/>
        <v>26977.475985065903</v>
      </c>
      <c r="I70" s="1">
        <f t="shared" si="8"/>
        <v>0</v>
      </c>
      <c r="J70" s="1">
        <f t="shared" si="9"/>
        <v>250961.95053630631</v>
      </c>
      <c r="K70" s="1">
        <f t="shared" si="10"/>
        <v>11559.782444701286</v>
      </c>
    </row>
    <row r="71" spans="1:11" x14ac:dyDescent="0.25">
      <c r="A71">
        <v>67</v>
      </c>
      <c r="B71" s="4">
        <f t="shared" ref="B71:B134" si="11">B70+1</f>
        <v>43992</v>
      </c>
      <c r="C71">
        <f t="shared" ref="C71:C134" si="12">C70</f>
        <v>6.4283485347450819E-2</v>
      </c>
      <c r="D71">
        <f t="shared" ref="D71:D134" si="13">D70</f>
        <v>7.5272455360651233E-2</v>
      </c>
      <c r="E71">
        <f t="shared" ref="E71:E134" si="14">E70</f>
        <v>0</v>
      </c>
      <c r="F71" s="5">
        <f t="shared" ref="F71:F134" si="15">F70</f>
        <v>3.378453383246481E-3</v>
      </c>
      <c r="G71" s="1">
        <f t="shared" ref="G71:G134" si="16">G70-C71*H70*G70/SUM(G70:K70)-E71*G70</f>
        <v>83492714.57706587</v>
      </c>
      <c r="H71" s="1">
        <f t="shared" ref="H71:H134" si="17">H70+C71*G70*H70/SUM(G70:K70)-D71*H70-F71*H70</f>
        <v>26583.886951329048</v>
      </c>
      <c r="I71" s="1">
        <f t="shared" ref="I71:I134" si="18">I70+E71*G70</f>
        <v>0</v>
      </c>
      <c r="J71" s="1">
        <f t="shared" ref="J71:J134" si="19">J70+D71*H70</f>
        <v>252992.61139313522</v>
      </c>
      <c r="K71" s="1">
        <f t="shared" ref="K71:K134" si="20">K70+F71*H70</f>
        <v>11650.924589714483</v>
      </c>
    </row>
    <row r="72" spans="1:11" x14ac:dyDescent="0.25">
      <c r="A72">
        <v>68</v>
      </c>
      <c r="B72" s="4">
        <f t="shared" si="11"/>
        <v>43993</v>
      </c>
      <c r="C72">
        <f t="shared" si="12"/>
        <v>6.4283485347450819E-2</v>
      </c>
      <c r="D72">
        <f t="shared" si="13"/>
        <v>7.5272455360651233E-2</v>
      </c>
      <c r="E72">
        <f t="shared" si="14"/>
        <v>0</v>
      </c>
      <c r="F72" s="5">
        <f t="shared" si="15"/>
        <v>3.378453383246481E-3</v>
      </c>
      <c r="G72" s="1">
        <f t="shared" si="16"/>
        <v>83491011.612198621</v>
      </c>
      <c r="H72" s="1">
        <f t="shared" si="17"/>
        <v>26196.004951912062</v>
      </c>
      <c r="I72" s="1">
        <f t="shared" si="18"/>
        <v>0</v>
      </c>
      <c r="J72" s="1">
        <f t="shared" si="19"/>
        <v>254993.64583699172</v>
      </c>
      <c r="K72" s="1">
        <f t="shared" si="20"/>
        <v>11740.737012525042</v>
      </c>
    </row>
    <row r="73" spans="1:11" x14ac:dyDescent="0.25">
      <c r="A73">
        <v>69</v>
      </c>
      <c r="B73" s="4">
        <f t="shared" si="11"/>
        <v>43994</v>
      </c>
      <c r="C73">
        <f t="shared" si="12"/>
        <v>6.4283485347450819E-2</v>
      </c>
      <c r="D73">
        <f t="shared" si="13"/>
        <v>7.5272455360651233E-2</v>
      </c>
      <c r="E73">
        <f t="shared" si="14"/>
        <v>0</v>
      </c>
      <c r="F73" s="5">
        <f t="shared" si="15"/>
        <v>3.378453383246481E-3</v>
      </c>
      <c r="G73" s="1">
        <f t="shared" si="16"/>
        <v>83489333.529295683</v>
      </c>
      <c r="H73" s="1">
        <f t="shared" si="17"/>
        <v>25813.74825992126</v>
      </c>
      <c r="I73" s="1">
        <f t="shared" si="18"/>
        <v>0</v>
      </c>
      <c r="J73" s="1">
        <f t="shared" si="19"/>
        <v>256965.48345036193</v>
      </c>
      <c r="K73" s="1">
        <f t="shared" si="20"/>
        <v>11829.23899408237</v>
      </c>
    </row>
    <row r="74" spans="1:11" x14ac:dyDescent="0.25">
      <c r="A74">
        <v>70</v>
      </c>
      <c r="B74" s="4">
        <f t="shared" si="11"/>
        <v>43995</v>
      </c>
      <c r="C74">
        <f t="shared" si="12"/>
        <v>6.4283485347450819E-2</v>
      </c>
      <c r="D74">
        <f t="shared" si="13"/>
        <v>7.5272455360651233E-2</v>
      </c>
      <c r="E74">
        <f t="shared" si="14"/>
        <v>0</v>
      </c>
      <c r="F74" s="5">
        <f t="shared" si="15"/>
        <v>3.378453383246481E-3</v>
      </c>
      <c r="G74" s="1">
        <f t="shared" si="16"/>
        <v>83487679.966507912</v>
      </c>
      <c r="H74" s="1">
        <f t="shared" si="17"/>
        <v>25437.036288956733</v>
      </c>
      <c r="I74" s="1">
        <f t="shared" si="18"/>
        <v>0</v>
      </c>
      <c r="J74" s="1">
        <f t="shared" si="19"/>
        <v>258908.54766394795</v>
      </c>
      <c r="K74" s="1">
        <f t="shared" si="20"/>
        <v>11916.449539225374</v>
      </c>
    </row>
    <row r="75" spans="1:11" x14ac:dyDescent="0.25">
      <c r="A75">
        <v>71</v>
      </c>
      <c r="B75" s="4">
        <f t="shared" si="11"/>
        <v>43996</v>
      </c>
      <c r="C75">
        <f t="shared" si="12"/>
        <v>6.4283485347450819E-2</v>
      </c>
      <c r="D75">
        <f t="shared" si="13"/>
        <v>7.5272455360651233E-2</v>
      </c>
      <c r="E75">
        <f t="shared" si="14"/>
        <v>0</v>
      </c>
      <c r="F75" s="5">
        <f t="shared" si="15"/>
        <v>3.378453383246481E-3</v>
      </c>
      <c r="G75" s="1">
        <f t="shared" si="16"/>
        <v>83486050.567198917</v>
      </c>
      <c r="H75" s="1">
        <f t="shared" si="17"/>
        <v>25065.789578072607</v>
      </c>
      <c r="I75" s="1">
        <f t="shared" si="18"/>
        <v>0</v>
      </c>
      <c r="J75" s="1">
        <f t="shared" si="19"/>
        <v>260823.2558425157</v>
      </c>
      <c r="K75" s="1">
        <f t="shared" si="20"/>
        <v>12002.387380535563</v>
      </c>
    </row>
    <row r="76" spans="1:11" x14ac:dyDescent="0.25">
      <c r="A76">
        <v>72</v>
      </c>
      <c r="B76" s="4">
        <f t="shared" si="11"/>
        <v>43997</v>
      </c>
      <c r="C76">
        <f t="shared" si="12"/>
        <v>6.4283485347450819E-2</v>
      </c>
      <c r="D76">
        <f t="shared" si="13"/>
        <v>7.5272455360651233E-2</v>
      </c>
      <c r="E76">
        <f t="shared" si="14"/>
        <v>0</v>
      </c>
      <c r="F76" s="5">
        <f t="shared" si="15"/>
        <v>3.378453383246481E-3</v>
      </c>
      <c r="G76" s="1">
        <f t="shared" si="16"/>
        <v>83484444.979871377</v>
      </c>
      <c r="H76" s="1">
        <f t="shared" si="17"/>
        <v>24699.92977690955</v>
      </c>
      <c r="I76" s="1">
        <f t="shared" si="18"/>
        <v>0</v>
      </c>
      <c r="J76" s="1">
        <f t="shared" si="19"/>
        <v>262710.01936961064</v>
      </c>
      <c r="K76" s="1">
        <f t="shared" si="20"/>
        <v>12087.070982139347</v>
      </c>
    </row>
    <row r="77" spans="1:11" x14ac:dyDescent="0.25">
      <c r="A77">
        <v>73</v>
      </c>
      <c r="B77" s="4">
        <f t="shared" si="11"/>
        <v>43998</v>
      </c>
      <c r="C77">
        <f t="shared" si="12"/>
        <v>6.4283485347450819E-2</v>
      </c>
      <c r="D77">
        <f t="shared" si="13"/>
        <v>7.5272455360651233E-2</v>
      </c>
      <c r="E77">
        <f t="shared" si="14"/>
        <v>0</v>
      </c>
      <c r="F77" s="5">
        <f t="shared" si="15"/>
        <v>3.378453383246481E-3</v>
      </c>
      <c r="G77" s="1">
        <f t="shared" si="16"/>
        <v>83482862.858094424</v>
      </c>
      <c r="H77" s="1">
        <f t="shared" si="17"/>
        <v>24339.379630998304</v>
      </c>
      <c r="I77" s="1">
        <f t="shared" si="18"/>
        <v>0</v>
      </c>
      <c r="J77" s="1">
        <f t="shared" si="19"/>
        <v>264569.2437311543</v>
      </c>
      <c r="K77" s="1">
        <f t="shared" si="20"/>
        <v>12170.518543460097</v>
      </c>
    </row>
    <row r="78" spans="1:11" x14ac:dyDescent="0.25">
      <c r="A78">
        <v>74</v>
      </c>
      <c r="B78" s="4">
        <f t="shared" si="11"/>
        <v>43999</v>
      </c>
      <c r="C78">
        <f t="shared" si="12"/>
        <v>6.4283485347450819E-2</v>
      </c>
      <c r="D78">
        <f t="shared" si="13"/>
        <v>7.5272455360651233E-2</v>
      </c>
      <c r="E78">
        <f t="shared" si="14"/>
        <v>0</v>
      </c>
      <c r="F78" s="5">
        <f t="shared" si="15"/>
        <v>3.378453383246481E-3</v>
      </c>
      <c r="G78" s="1">
        <f t="shared" si="16"/>
        <v>83481303.860431954</v>
      </c>
      <c r="H78" s="1">
        <f t="shared" si="17"/>
        <v>23984.062967233087</v>
      </c>
      <c r="I78" s="1">
        <f t="shared" si="18"/>
        <v>0</v>
      </c>
      <c r="J78" s="1">
        <f t="shared" si="19"/>
        <v>266401.32859793457</v>
      </c>
      <c r="K78" s="1">
        <f t="shared" si="20"/>
        <v>12252.748002920564</v>
      </c>
    </row>
    <row r="79" spans="1:11" x14ac:dyDescent="0.25">
      <c r="A79">
        <v>75</v>
      </c>
      <c r="B79" s="4">
        <f t="shared" si="11"/>
        <v>44000</v>
      </c>
      <c r="C79">
        <f t="shared" si="12"/>
        <v>6.4283485347450819E-2</v>
      </c>
      <c r="D79">
        <f t="shared" si="13"/>
        <v>7.5272455360651233E-2</v>
      </c>
      <c r="E79">
        <f t="shared" si="14"/>
        <v>0</v>
      </c>
      <c r="F79" s="5">
        <f t="shared" si="15"/>
        <v>3.378453383246481E-3</v>
      </c>
      <c r="G79" s="1">
        <f t="shared" si="16"/>
        <v>83479767.650371924</v>
      </c>
      <c r="H79" s="1">
        <f t="shared" si="17"/>
        <v>23633.904679513671</v>
      </c>
      <c r="I79" s="1">
        <f t="shared" si="18"/>
        <v>0</v>
      </c>
      <c r="J79" s="1">
        <f t="shared" si="19"/>
        <v>268206.66790700267</v>
      </c>
      <c r="K79" s="1">
        <f t="shared" si="20"/>
        <v>12333.77704159621</v>
      </c>
    </row>
    <row r="80" spans="1:11" x14ac:dyDescent="0.25">
      <c r="A80">
        <v>76</v>
      </c>
      <c r="B80" s="4">
        <f t="shared" si="11"/>
        <v>44001</v>
      </c>
      <c r="C80">
        <f t="shared" si="12"/>
        <v>6.4283485347450819E-2</v>
      </c>
      <c r="D80">
        <f t="shared" si="13"/>
        <v>7.5272455360651233E-2</v>
      </c>
      <c r="E80">
        <f t="shared" si="14"/>
        <v>0</v>
      </c>
      <c r="F80" s="5">
        <f t="shared" si="15"/>
        <v>3.378453383246481E-3</v>
      </c>
      <c r="G80" s="1">
        <f t="shared" si="16"/>
        <v>83478253.89625667</v>
      </c>
      <c r="H80" s="1">
        <f t="shared" si="17"/>
        <v>23288.83071455493</v>
      </c>
      <c r="I80" s="1">
        <f t="shared" si="18"/>
        <v>0</v>
      </c>
      <c r="J80" s="1">
        <f t="shared" si="19"/>
        <v>269985.64994198928</v>
      </c>
      <c r="K80" s="1">
        <f t="shared" si="20"/>
        <v>12413.623086820038</v>
      </c>
    </row>
    <row r="81" spans="1:11" x14ac:dyDescent="0.25">
      <c r="A81">
        <v>77</v>
      </c>
      <c r="B81" s="4">
        <f t="shared" si="11"/>
        <v>44002</v>
      </c>
      <c r="C81">
        <f t="shared" si="12"/>
        <v>6.4283485347450819E-2</v>
      </c>
      <c r="D81">
        <f t="shared" si="13"/>
        <v>7.5272455360651233E-2</v>
      </c>
      <c r="E81">
        <f t="shared" si="14"/>
        <v>0</v>
      </c>
      <c r="F81" s="5">
        <f t="shared" si="15"/>
        <v>3.378453383246481E-3</v>
      </c>
      <c r="G81" s="1">
        <f t="shared" si="16"/>
        <v>83476762.271214083</v>
      </c>
      <c r="H81" s="1">
        <f t="shared" si="17"/>
        <v>22948.768057862584</v>
      </c>
      <c r="I81" s="1">
        <f t="shared" si="18"/>
        <v>0</v>
      </c>
      <c r="J81" s="1">
        <f t="shared" si="19"/>
        <v>271738.65741235239</v>
      </c>
      <c r="K81" s="1">
        <f t="shared" si="20"/>
        <v>12492.30331573948</v>
      </c>
    </row>
    <row r="82" spans="1:11" x14ac:dyDescent="0.25">
      <c r="A82">
        <v>78</v>
      </c>
      <c r="B82" s="4">
        <f t="shared" si="11"/>
        <v>44003</v>
      </c>
      <c r="C82">
        <f t="shared" si="12"/>
        <v>6.4283485347450819E-2</v>
      </c>
      <c r="D82">
        <f t="shared" si="13"/>
        <v>7.5272455360651233E-2</v>
      </c>
      <c r="E82">
        <f t="shared" si="14"/>
        <v>0</v>
      </c>
      <c r="F82" s="5">
        <f t="shared" si="15"/>
        <v>3.378453383246481E-3</v>
      </c>
      <c r="G82" s="1">
        <f t="shared" si="16"/>
        <v>83475292.453089774</v>
      </c>
      <c r="H82" s="1">
        <f t="shared" si="17"/>
        <v>22613.644719873941</v>
      </c>
      <c r="I82" s="1">
        <f t="shared" si="18"/>
        <v>0</v>
      </c>
      <c r="J82" s="1">
        <f t="shared" si="19"/>
        <v>273466.0675315698</v>
      </c>
      <c r="K82" s="1">
        <f t="shared" si="20"/>
        <v>12569.834658825905</v>
      </c>
    </row>
    <row r="83" spans="1:11" x14ac:dyDescent="0.25">
      <c r="A83">
        <v>79</v>
      </c>
      <c r="B83" s="4">
        <f t="shared" si="11"/>
        <v>44004</v>
      </c>
      <c r="C83">
        <f t="shared" si="12"/>
        <v>6.4283485347450819E-2</v>
      </c>
      <c r="D83">
        <f t="shared" si="13"/>
        <v>7.5272455360651233E-2</v>
      </c>
      <c r="E83">
        <f t="shared" si="14"/>
        <v>0</v>
      </c>
      <c r="F83" s="5">
        <f t="shared" si="15"/>
        <v>3.378453383246481E-3</v>
      </c>
      <c r="G83" s="1">
        <f t="shared" si="16"/>
        <v>83473844.124380156</v>
      </c>
      <c r="H83" s="1">
        <f t="shared" si="17"/>
        <v>22283.389722262327</v>
      </c>
      <c r="I83" s="1">
        <f t="shared" si="18"/>
        <v>0</v>
      </c>
      <c r="J83" s="1">
        <f t="shared" si="19"/>
        <v>275168.25209428812</v>
      </c>
      <c r="K83" s="1">
        <f t="shared" si="20"/>
        <v>12646.233803337296</v>
      </c>
    </row>
    <row r="84" spans="1:11" x14ac:dyDescent="0.25">
      <c r="A84">
        <v>80</v>
      </c>
      <c r="B84" s="4">
        <f t="shared" si="11"/>
        <v>44005</v>
      </c>
      <c r="C84">
        <f t="shared" si="12"/>
        <v>6.4283485347450819E-2</v>
      </c>
      <c r="D84">
        <f t="shared" si="13"/>
        <v>7.5272455360651233E-2</v>
      </c>
      <c r="E84">
        <f t="shared" si="14"/>
        <v>0</v>
      </c>
      <c r="F84" s="5">
        <f t="shared" si="15"/>
        <v>3.378453383246481E-3</v>
      </c>
      <c r="G84" s="1">
        <f t="shared" si="16"/>
        <v>83472416.972166464</v>
      </c>
      <c r="H84" s="1">
        <f t="shared" si="17"/>
        <v>21957.933084403976</v>
      </c>
      <c r="I84" s="1">
        <f t="shared" si="18"/>
        <v>0</v>
      </c>
      <c r="J84" s="1">
        <f t="shared" si="19"/>
        <v>276845.5775524411</v>
      </c>
      <c r="K84" s="1">
        <f t="shared" si="20"/>
        <v>12721.517196734672</v>
      </c>
    </row>
    <row r="85" spans="1:11" x14ac:dyDescent="0.25">
      <c r="A85">
        <v>81</v>
      </c>
      <c r="B85" s="4">
        <f t="shared" si="11"/>
        <v>44006</v>
      </c>
      <c r="C85">
        <f t="shared" si="12"/>
        <v>6.4283485347450819E-2</v>
      </c>
      <c r="D85">
        <f t="shared" si="13"/>
        <v>7.5272455360651233E-2</v>
      </c>
      <c r="E85">
        <f t="shared" si="14"/>
        <v>0</v>
      </c>
      <c r="F85" s="5">
        <f t="shared" si="15"/>
        <v>3.378453383246481E-3</v>
      </c>
      <c r="G85" s="1">
        <f t="shared" si="16"/>
        <v>83471010.688049629</v>
      </c>
      <c r="H85" s="1">
        <f t="shared" si="17"/>
        <v>21637.205810006024</v>
      </c>
      <c r="I85" s="1">
        <f t="shared" si="18"/>
        <v>0</v>
      </c>
      <c r="J85" s="1">
        <f t="shared" si="19"/>
        <v>278498.40509034909</v>
      </c>
      <c r="K85" s="1">
        <f t="shared" si="20"/>
        <v>12795.701050052778</v>
      </c>
    </row>
    <row r="86" spans="1:11" x14ac:dyDescent="0.25">
      <c r="A86">
        <v>82</v>
      </c>
      <c r="B86" s="4">
        <f t="shared" si="11"/>
        <v>44007</v>
      </c>
      <c r="C86">
        <f t="shared" si="12"/>
        <v>6.4283485347450819E-2</v>
      </c>
      <c r="D86">
        <f t="shared" si="13"/>
        <v>7.5272455360651233E-2</v>
      </c>
      <c r="E86">
        <f t="shared" si="14"/>
        <v>0</v>
      </c>
      <c r="F86" s="5">
        <f t="shared" si="15"/>
        <v>3.378453383246481E-3</v>
      </c>
      <c r="G86" s="1">
        <f t="shared" si="16"/>
        <v>83469624.968086109</v>
      </c>
      <c r="H86" s="1">
        <f t="shared" si="17"/>
        <v>21321.139873894357</v>
      </c>
      <c r="I86" s="1">
        <f t="shared" si="18"/>
        <v>0</v>
      </c>
      <c r="J86" s="1">
        <f t="shared" si="19"/>
        <v>280127.09069881198</v>
      </c>
      <c r="K86" s="1">
        <f t="shared" si="20"/>
        <v>12868.801341225593</v>
      </c>
    </row>
    <row r="87" spans="1:11" x14ac:dyDescent="0.25">
      <c r="A87">
        <v>83</v>
      </c>
      <c r="B87" s="4">
        <f t="shared" si="11"/>
        <v>44008</v>
      </c>
      <c r="C87">
        <f t="shared" si="12"/>
        <v>6.4283485347450819E-2</v>
      </c>
      <c r="D87">
        <f t="shared" si="13"/>
        <v>7.5272455360651233E-2</v>
      </c>
      <c r="E87">
        <f t="shared" si="14"/>
        <v>0</v>
      </c>
      <c r="F87" s="5">
        <f t="shared" si="15"/>
        <v>3.378453383246481E-3</v>
      </c>
      <c r="G87" s="1">
        <f t="shared" si="16"/>
        <v>83468259.512724504</v>
      </c>
      <c r="H87" s="1">
        <f t="shared" si="17"/>
        <v>21009.66820896</v>
      </c>
      <c r="I87" s="1">
        <f t="shared" si="18"/>
        <v>0</v>
      </c>
      <c r="J87" s="1">
        <f t="shared" si="19"/>
        <v>281731.98524820787</v>
      </c>
      <c r="K87" s="1">
        <f t="shared" si="20"/>
        <v>12940.833818367222</v>
      </c>
    </row>
    <row r="88" spans="1:11" x14ac:dyDescent="0.25">
      <c r="A88">
        <v>84</v>
      </c>
      <c r="B88" s="4">
        <f t="shared" si="11"/>
        <v>44009</v>
      </c>
      <c r="C88">
        <f t="shared" si="12"/>
        <v>6.4283485347450819E-2</v>
      </c>
      <c r="D88">
        <f t="shared" si="13"/>
        <v>7.5272455360651233E-2</v>
      </c>
      <c r="E88">
        <f t="shared" si="14"/>
        <v>0</v>
      </c>
      <c r="F88" s="5">
        <f t="shared" si="15"/>
        <v>3.378453383246481E-3</v>
      </c>
      <c r="G88" s="1">
        <f t="shared" si="16"/>
        <v>83466914.026743159</v>
      </c>
      <c r="H88" s="1">
        <f t="shared" si="17"/>
        <v>20702.724693262684</v>
      </c>
      <c r="I88" s="1">
        <f t="shared" si="18"/>
        <v>0</v>
      </c>
      <c r="J88" s="1">
        <f t="shared" si="19"/>
        <v>283313.43456060893</v>
      </c>
      <c r="K88" s="1">
        <f t="shared" si="20"/>
        <v>13011.814003008669</v>
      </c>
    </row>
    <row r="89" spans="1:11" x14ac:dyDescent="0.25">
      <c r="A89">
        <v>85</v>
      </c>
      <c r="B89" s="4">
        <f t="shared" si="11"/>
        <v>44010</v>
      </c>
      <c r="C89">
        <f t="shared" si="12"/>
        <v>6.4283485347450819E-2</v>
      </c>
      <c r="D89">
        <f t="shared" si="13"/>
        <v>7.5272455360651233E-2</v>
      </c>
      <c r="E89">
        <f t="shared" si="14"/>
        <v>0</v>
      </c>
      <c r="F89" s="5">
        <f t="shared" si="15"/>
        <v>3.378453383246481E-3</v>
      </c>
      <c r="G89" s="1">
        <f t="shared" si="16"/>
        <v>83465588.219188526</v>
      </c>
      <c r="H89" s="1">
        <f t="shared" si="17"/>
        <v>20400.244137290294</v>
      </c>
      <c r="I89" s="1">
        <f t="shared" si="18"/>
        <v>0</v>
      </c>
      <c r="J89" s="1">
        <f t="shared" si="19"/>
        <v>284871.7794809264</v>
      </c>
      <c r="K89" s="1">
        <f t="shared" si="20"/>
        <v>13081.757193291043</v>
      </c>
    </row>
    <row r="90" spans="1:11" x14ac:dyDescent="0.25">
      <c r="A90">
        <v>86</v>
      </c>
      <c r="B90" s="4">
        <f t="shared" si="11"/>
        <v>44011</v>
      </c>
      <c r="C90">
        <f t="shared" si="12"/>
        <v>6.4283485347450819E-2</v>
      </c>
      <c r="D90">
        <f t="shared" si="13"/>
        <v>7.5272455360651233E-2</v>
      </c>
      <c r="E90">
        <f t="shared" si="14"/>
        <v>0</v>
      </c>
      <c r="F90" s="5">
        <f t="shared" si="15"/>
        <v>3.378453383246481E-3</v>
      </c>
      <c r="G90" s="1">
        <f t="shared" si="16"/>
        <v>83464281.803314447</v>
      </c>
      <c r="H90" s="1">
        <f t="shared" si="17"/>
        <v>20102.162271372847</v>
      </c>
      <c r="I90" s="1">
        <f t="shared" si="18"/>
        <v>0</v>
      </c>
      <c r="J90" s="1">
        <f t="shared" si="19"/>
        <v>286407.35594709695</v>
      </c>
      <c r="K90" s="1">
        <f t="shared" si="20"/>
        <v>13150.678467115726</v>
      </c>
    </row>
    <row r="91" spans="1:11" x14ac:dyDescent="0.25">
      <c r="A91">
        <v>87</v>
      </c>
      <c r="B91" s="4">
        <f t="shared" si="11"/>
        <v>44012</v>
      </c>
      <c r="C91">
        <f t="shared" si="12"/>
        <v>6.4283485347450819E-2</v>
      </c>
      <c r="D91">
        <f t="shared" si="13"/>
        <v>7.5272455360651233E-2</v>
      </c>
      <c r="E91">
        <f t="shared" si="14"/>
        <v>0</v>
      </c>
      <c r="F91" s="5">
        <f t="shared" si="15"/>
        <v>3.378453383246481E-3</v>
      </c>
      <c r="G91" s="1">
        <f t="shared" si="16"/>
        <v>83462994.496522203</v>
      </c>
      <c r="H91" s="1">
        <f t="shared" si="17"/>
        <v>19808.415733249676</v>
      </c>
      <c r="I91" s="1">
        <f t="shared" si="18"/>
        <v>0</v>
      </c>
      <c r="J91" s="1">
        <f t="shared" si="19"/>
        <v>287920.4950593214</v>
      </c>
      <c r="K91" s="1">
        <f t="shared" si="20"/>
        <v>13218.592685252015</v>
      </c>
    </row>
    <row r="92" spans="1:11" x14ac:dyDescent="0.25">
      <c r="A92">
        <v>88</v>
      </c>
      <c r="B92" s="4">
        <f t="shared" si="11"/>
        <v>44013</v>
      </c>
      <c r="C92">
        <f t="shared" si="12"/>
        <v>6.4283485347450819E-2</v>
      </c>
      <c r="D92">
        <f t="shared" si="13"/>
        <v>7.5272455360651233E-2</v>
      </c>
      <c r="E92">
        <f t="shared" si="14"/>
        <v>0</v>
      </c>
      <c r="F92" s="5">
        <f t="shared" si="15"/>
        <v>3.378453383246481E-3</v>
      </c>
      <c r="G92" s="1">
        <f t="shared" si="16"/>
        <v>83461726.020301461</v>
      </c>
      <c r="H92" s="1">
        <f t="shared" si="17"/>
        <v>19518.942055788404</v>
      </c>
      <c r="I92" s="1">
        <f t="shared" si="18"/>
        <v>0</v>
      </c>
      <c r="J92" s="1">
        <f t="shared" si="19"/>
        <v>289411.52314836765</v>
      </c>
      <c r="K92" s="1">
        <f t="shared" si="20"/>
        <v>13285.514494402765</v>
      </c>
    </row>
    <row r="93" spans="1:11" x14ac:dyDescent="0.25">
      <c r="A93">
        <v>89</v>
      </c>
      <c r="B93" s="4">
        <f t="shared" si="11"/>
        <v>44014</v>
      </c>
      <c r="C93">
        <f t="shared" si="12"/>
        <v>6.4283485347450819E-2</v>
      </c>
      <c r="D93">
        <f t="shared" si="13"/>
        <v>7.5272455360651233E-2</v>
      </c>
      <c r="E93">
        <f t="shared" si="14"/>
        <v>0</v>
      </c>
      <c r="F93" s="5">
        <f t="shared" si="15"/>
        <v>3.378453383246481E-3</v>
      </c>
      <c r="G93" s="1">
        <f t="shared" si="16"/>
        <v>83460476.100171983</v>
      </c>
      <c r="H93" s="1">
        <f t="shared" si="17"/>
        <v>19233.679654854448</v>
      </c>
      <c r="I93" s="1">
        <f t="shared" si="18"/>
        <v>0</v>
      </c>
      <c r="J93" s="1">
        <f t="shared" si="19"/>
        <v>290880.76184294914</v>
      </c>
      <c r="K93" s="1">
        <f t="shared" si="20"/>
        <v>13351.458330228535</v>
      </c>
    </row>
    <row r="94" spans="1:11" x14ac:dyDescent="0.25">
      <c r="A94">
        <v>90</v>
      </c>
      <c r="B94" s="4">
        <f t="shared" si="11"/>
        <v>44015</v>
      </c>
      <c r="C94">
        <f t="shared" si="12"/>
        <v>6.4283485347450819E-2</v>
      </c>
      <c r="D94">
        <f t="shared" si="13"/>
        <v>7.5272455360651233E-2</v>
      </c>
      <c r="E94">
        <f t="shared" si="14"/>
        <v>0</v>
      </c>
      <c r="F94" s="5">
        <f t="shared" si="15"/>
        <v>3.378453383246481E-3</v>
      </c>
      <c r="G94" s="1">
        <f t="shared" si="16"/>
        <v>83459244.465626165</v>
      </c>
      <c r="H94" s="1">
        <f t="shared" si="17"/>
        <v>18952.567817329611</v>
      </c>
      <c r="I94" s="1">
        <f t="shared" si="18"/>
        <v>0</v>
      </c>
      <c r="J94" s="1">
        <f t="shared" si="19"/>
        <v>292328.52813619026</v>
      </c>
      <c r="K94" s="1">
        <f t="shared" si="20"/>
        <v>13416.438420330758</v>
      </c>
    </row>
    <row r="95" spans="1:11" x14ac:dyDescent="0.25">
      <c r="A95">
        <v>91</v>
      </c>
      <c r="B95" s="4">
        <f t="shared" si="11"/>
        <v>44016</v>
      </c>
      <c r="C95">
        <f t="shared" si="12"/>
        <v>6.4283485347450819E-2</v>
      </c>
      <c r="D95">
        <f t="shared" si="13"/>
        <v>7.5272455360651233E-2</v>
      </c>
      <c r="E95">
        <f t="shared" si="14"/>
        <v>0</v>
      </c>
      <c r="F95" s="5">
        <f t="shared" si="15"/>
        <v>3.378453383246481E-3</v>
      </c>
      <c r="G95" s="1">
        <f t="shared" si="16"/>
        <v>83458030.850072354</v>
      </c>
      <c r="H95" s="1">
        <f t="shared" si="17"/>
        <v>18675.546689278417</v>
      </c>
      <c r="I95" s="1">
        <f t="shared" si="18"/>
        <v>0</v>
      </c>
      <c r="J95" s="1">
        <f t="shared" si="19"/>
        <v>293755.13445118989</v>
      </c>
      <c r="K95" s="1">
        <f t="shared" si="20"/>
        <v>13480.468787194424</v>
      </c>
    </row>
    <row r="96" spans="1:11" x14ac:dyDescent="0.25">
      <c r="A96">
        <v>92</v>
      </c>
      <c r="B96" s="4">
        <f t="shared" si="11"/>
        <v>44017</v>
      </c>
      <c r="C96">
        <f t="shared" si="12"/>
        <v>6.4283485347450819E-2</v>
      </c>
      <c r="D96">
        <f t="shared" si="13"/>
        <v>7.5272455360651233E-2</v>
      </c>
      <c r="E96">
        <f t="shared" si="14"/>
        <v>0</v>
      </c>
      <c r="F96" s="5">
        <f t="shared" si="15"/>
        <v>3.378453383246481E-3</v>
      </c>
      <c r="G96" s="1">
        <f t="shared" si="16"/>
        <v>83456834.990778968</v>
      </c>
      <c r="H96" s="1">
        <f t="shared" si="17"/>
        <v>18402.557264260864</v>
      </c>
      <c r="I96" s="1">
        <f t="shared" si="18"/>
        <v>0</v>
      </c>
      <c r="J96" s="1">
        <f t="shared" si="19"/>
        <v>295160.88870569435</v>
      </c>
      <c r="K96" s="1">
        <f t="shared" si="20"/>
        <v>13543.563251090794</v>
      </c>
    </row>
    <row r="97" spans="1:11" x14ac:dyDescent="0.25">
      <c r="A97">
        <v>93</v>
      </c>
      <c r="B97" s="4">
        <f t="shared" si="11"/>
        <v>44018</v>
      </c>
      <c r="C97">
        <f t="shared" si="12"/>
        <v>6.4283485347450819E-2</v>
      </c>
      <c r="D97">
        <f t="shared" si="13"/>
        <v>7.5272455360651233E-2</v>
      </c>
      <c r="E97">
        <f t="shared" si="14"/>
        <v>0</v>
      </c>
      <c r="F97" s="5">
        <f t="shared" si="15"/>
        <v>3.378453383246481E-3</v>
      </c>
      <c r="G97" s="1">
        <f t="shared" si="16"/>
        <v>83455656.628819391</v>
      </c>
      <c r="H97" s="1">
        <f t="shared" si="17"/>
        <v>18133.541371790136</v>
      </c>
      <c r="I97" s="1">
        <f t="shared" si="18"/>
        <v>0</v>
      </c>
      <c r="J97" s="1">
        <f t="shared" si="19"/>
        <v>296546.09437589027</v>
      </c>
      <c r="K97" s="1">
        <f t="shared" si="20"/>
        <v>13605.735432940624</v>
      </c>
    </row>
    <row r="98" spans="1:11" x14ac:dyDescent="0.25">
      <c r="A98">
        <v>94</v>
      </c>
      <c r="B98" s="4">
        <f t="shared" si="11"/>
        <v>44019</v>
      </c>
      <c r="C98">
        <f t="shared" si="12"/>
        <v>6.4283485347450819E-2</v>
      </c>
      <c r="D98">
        <f t="shared" si="13"/>
        <v>7.5272455360651233E-2</v>
      </c>
      <c r="E98">
        <f t="shared" si="14"/>
        <v>0</v>
      </c>
      <c r="F98" s="5">
        <f t="shared" si="15"/>
        <v>3.378453383246481E-3</v>
      </c>
      <c r="G98" s="1">
        <f t="shared" si="16"/>
        <v>83454495.509017617</v>
      </c>
      <c r="H98" s="1">
        <f t="shared" si="17"/>
        <v>17868.441665933999</v>
      </c>
      <c r="I98" s="1">
        <f t="shared" si="18"/>
        <v>0</v>
      </c>
      <c r="J98" s="1">
        <f t="shared" si="19"/>
        <v>297911.05055932887</v>
      </c>
      <c r="K98" s="1">
        <f t="shared" si="20"/>
        <v>13666.998757138388</v>
      </c>
    </row>
    <row r="99" spans="1:11" x14ac:dyDescent="0.25">
      <c r="A99">
        <v>95</v>
      </c>
      <c r="B99" s="4">
        <f t="shared" si="11"/>
        <v>44020</v>
      </c>
      <c r="C99">
        <f t="shared" si="12"/>
        <v>6.4283485347450819E-2</v>
      </c>
      <c r="D99">
        <f t="shared" si="13"/>
        <v>7.5272455360651233E-2</v>
      </c>
      <c r="E99">
        <f t="shared" si="14"/>
        <v>0</v>
      </c>
      <c r="F99" s="5">
        <f t="shared" si="15"/>
        <v>3.378453383246481E-3</v>
      </c>
      <c r="G99" s="1">
        <f t="shared" si="16"/>
        <v>83453351.379894629</v>
      </c>
      <c r="H99" s="1">
        <f t="shared" si="17"/>
        <v>17607.201614058446</v>
      </c>
      <c r="I99" s="1">
        <f t="shared" si="18"/>
        <v>0</v>
      </c>
      <c r="J99" s="1">
        <f t="shared" si="19"/>
        <v>299256.05203699227</v>
      </c>
      <c r="K99" s="1">
        <f t="shared" si="20"/>
        <v>13727.366454338005</v>
      </c>
    </row>
    <row r="100" spans="1:11" x14ac:dyDescent="0.25">
      <c r="A100">
        <v>96</v>
      </c>
      <c r="B100" s="4">
        <f t="shared" si="11"/>
        <v>44021</v>
      </c>
      <c r="C100">
        <f t="shared" si="12"/>
        <v>6.4283485347450819E-2</v>
      </c>
      <c r="D100">
        <f t="shared" si="13"/>
        <v>7.5272455360651233E-2</v>
      </c>
      <c r="E100">
        <f t="shared" si="14"/>
        <v>0</v>
      </c>
      <c r="F100" s="5">
        <f t="shared" si="15"/>
        <v>3.378453383246481E-3</v>
      </c>
      <c r="G100" s="1">
        <f t="shared" si="16"/>
        <v>83452223.993615597</v>
      </c>
      <c r="H100" s="1">
        <f t="shared" si="17"/>
        <v>17349.765485712218</v>
      </c>
      <c r="I100" s="1">
        <f t="shared" si="18"/>
        <v>0</v>
      </c>
      <c r="J100" s="1">
        <f t="shared" si="19"/>
        <v>300581.38933451247</v>
      </c>
      <c r="K100" s="1">
        <f t="shared" si="20"/>
        <v>13786.851564200524</v>
      </c>
    </row>
    <row r="101" spans="1:11" x14ac:dyDescent="0.25">
      <c r="A101">
        <v>97</v>
      </c>
      <c r="B101" s="4">
        <f t="shared" si="11"/>
        <v>44022</v>
      </c>
      <c r="C101">
        <f t="shared" si="12"/>
        <v>6.4283485347450819E-2</v>
      </c>
      <c r="D101">
        <f t="shared" si="13"/>
        <v>7.5272455360651233E-2</v>
      </c>
      <c r="E101">
        <f t="shared" si="14"/>
        <v>0</v>
      </c>
      <c r="F101" s="5">
        <f t="shared" si="15"/>
        <v>3.378453383246481E-3</v>
      </c>
      <c r="G101" s="1">
        <f t="shared" si="16"/>
        <v>83451113.105937719</v>
      </c>
      <c r="H101" s="1">
        <f t="shared" si="17"/>
        <v>17096.078341650864</v>
      </c>
      <c r="I101" s="1">
        <f t="shared" si="18"/>
        <v>0</v>
      </c>
      <c r="J101" s="1">
        <f t="shared" si="19"/>
        <v>301887.34878255351</v>
      </c>
      <c r="K101" s="1">
        <f t="shared" si="20"/>
        <v>13845.466938104262</v>
      </c>
    </row>
    <row r="102" spans="1:11" x14ac:dyDescent="0.25">
      <c r="A102">
        <v>98</v>
      </c>
      <c r="B102" s="4">
        <f t="shared" si="11"/>
        <v>44023</v>
      </c>
      <c r="C102">
        <f t="shared" si="12"/>
        <v>6.4283485347450819E-2</v>
      </c>
      <c r="D102">
        <f t="shared" si="13"/>
        <v>7.5272455360651233E-2</v>
      </c>
      <c r="E102">
        <f t="shared" si="14"/>
        <v>0</v>
      </c>
      <c r="F102" s="5">
        <f t="shared" si="15"/>
        <v>3.378453383246481E-3</v>
      </c>
      <c r="G102" s="1">
        <f t="shared" si="16"/>
        <v>83450018.476158842</v>
      </c>
      <c r="H102" s="1">
        <f t="shared" si="17"/>
        <v>16846.08602299893</v>
      </c>
      <c r="I102" s="1">
        <f t="shared" si="18"/>
        <v>0</v>
      </c>
      <c r="J102" s="1">
        <f t="shared" si="19"/>
        <v>303174.2125763676</v>
      </c>
      <c r="K102" s="1">
        <f t="shared" si="20"/>
        <v>13903.22524181786</v>
      </c>
    </row>
    <row r="103" spans="1:11" x14ac:dyDescent="0.25">
      <c r="A103">
        <v>99</v>
      </c>
      <c r="B103" s="4">
        <f t="shared" si="11"/>
        <v>44024</v>
      </c>
      <c r="C103">
        <f t="shared" si="12"/>
        <v>6.4283485347450819E-2</v>
      </c>
      <c r="D103">
        <f t="shared" si="13"/>
        <v>7.5272455360651233E-2</v>
      </c>
      <c r="E103">
        <f t="shared" si="14"/>
        <v>0</v>
      </c>
      <c r="F103" s="5">
        <f t="shared" si="15"/>
        <v>3.378453383246481E-3</v>
      </c>
      <c r="G103" s="1">
        <f t="shared" si="16"/>
        <v>83448939.867066801</v>
      </c>
      <c r="H103" s="1">
        <f t="shared" si="17"/>
        <v>16599.735140548924</v>
      </c>
      <c r="I103" s="1">
        <f t="shared" si="18"/>
        <v>0</v>
      </c>
      <c r="J103" s="1">
        <f t="shared" si="19"/>
        <v>304442.25883453549</v>
      </c>
      <c r="K103" s="1">
        <f t="shared" si="20"/>
        <v>13960.138958136722</v>
      </c>
    </row>
    <row r="104" spans="1:11" x14ac:dyDescent="0.25">
      <c r="A104">
        <v>100</v>
      </c>
      <c r="B104" s="4">
        <f t="shared" si="11"/>
        <v>44025</v>
      </c>
      <c r="C104">
        <f t="shared" si="12"/>
        <v>6.4283485347450819E-2</v>
      </c>
      <c r="D104">
        <f t="shared" si="13"/>
        <v>7.5272455360651233E-2</v>
      </c>
      <c r="E104">
        <f t="shared" si="14"/>
        <v>0</v>
      </c>
      <c r="F104" s="5">
        <f t="shared" si="15"/>
        <v>3.378453383246481E-3</v>
      </c>
      <c r="G104" s="1">
        <f t="shared" si="16"/>
        <v>83447877.044889435</v>
      </c>
      <c r="H104" s="1">
        <f t="shared" si="17"/>
        <v>16356.973064195665</v>
      </c>
      <c r="I104" s="1">
        <f t="shared" si="18"/>
        <v>0</v>
      </c>
      <c r="J104" s="1">
        <f t="shared" si="19"/>
        <v>305691.7616569011</v>
      </c>
      <c r="K104" s="1">
        <f t="shared" si="20"/>
        <v>14016.220389483306</v>
      </c>
    </row>
    <row r="105" spans="1:11" x14ac:dyDescent="0.25">
      <c r="A105">
        <v>101</v>
      </c>
      <c r="B105" s="4">
        <f t="shared" si="11"/>
        <v>44026</v>
      </c>
      <c r="C105">
        <f t="shared" si="12"/>
        <v>6.4283485347450819E-2</v>
      </c>
      <c r="D105">
        <f t="shared" si="13"/>
        <v>7.5272455360651233E-2</v>
      </c>
      <c r="E105">
        <f t="shared" si="14"/>
        <v>0</v>
      </c>
      <c r="F105" s="5">
        <f t="shared" si="15"/>
        <v>3.378453383246481E-3</v>
      </c>
      <c r="G105" s="1">
        <f t="shared" si="16"/>
        <v>83446829.779245332</v>
      </c>
      <c r="H105" s="1">
        <f t="shared" si="17"/>
        <v>16117.747912504692</v>
      </c>
      <c r="I105" s="1">
        <f t="shared" si="18"/>
        <v>0</v>
      </c>
      <c r="J105" s="1">
        <f t="shared" si="19"/>
        <v>306922.99118171114</v>
      </c>
      <c r="K105" s="1">
        <f t="shared" si="20"/>
        <v>14071.481660471709</v>
      </c>
    </row>
    <row r="106" spans="1:11" x14ac:dyDescent="0.25">
      <c r="A106">
        <v>102</v>
      </c>
      <c r="B106" s="4">
        <f t="shared" si="11"/>
        <v>44027</v>
      </c>
      <c r="C106">
        <f t="shared" si="12"/>
        <v>6.4283485347450819E-2</v>
      </c>
      <c r="D106">
        <f t="shared" si="13"/>
        <v>7.5272455360651233E-2</v>
      </c>
      <c r="E106">
        <f t="shared" si="14"/>
        <v>0</v>
      </c>
      <c r="F106" s="5">
        <f t="shared" si="15"/>
        <v>3.378453383246481E-3</v>
      </c>
      <c r="G106" s="1">
        <f t="shared" si="16"/>
        <v>83445797.843095198</v>
      </c>
      <c r="H106" s="1">
        <f t="shared" si="17"/>
        <v>15882.00854241331</v>
      </c>
      <c r="I106" s="1">
        <f t="shared" si="18"/>
        <v>0</v>
      </c>
      <c r="J106" s="1">
        <f t="shared" si="19"/>
        <v>308136.21364196937</v>
      </c>
      <c r="K106" s="1">
        <f t="shared" si="20"/>
        <v>14125.934720437024</v>
      </c>
    </row>
    <row r="107" spans="1:11" x14ac:dyDescent="0.25">
      <c r="A107">
        <v>103</v>
      </c>
      <c r="B107" s="4">
        <f t="shared" si="11"/>
        <v>44028</v>
      </c>
      <c r="C107">
        <f t="shared" si="12"/>
        <v>6.4283485347450819E-2</v>
      </c>
      <c r="D107">
        <f t="shared" si="13"/>
        <v>7.5272455360651233E-2</v>
      </c>
      <c r="E107">
        <f t="shared" si="14"/>
        <v>0</v>
      </c>
      <c r="F107" s="5">
        <f t="shared" si="15"/>
        <v>3.378453383246481E-3</v>
      </c>
      <c r="G107" s="1">
        <f t="shared" si="16"/>
        <v>83444781.012694016</v>
      </c>
      <c r="H107" s="1">
        <f t="shared" si="17"/>
        <v>15649.704539062954</v>
      </c>
      <c r="I107" s="1">
        <f t="shared" si="18"/>
        <v>0</v>
      </c>
      <c r="J107" s="1">
        <f t="shared" si="19"/>
        <v>309331.69142101565</v>
      </c>
      <c r="K107" s="1">
        <f t="shared" si="20"/>
        <v>14179.59134592989</v>
      </c>
    </row>
    <row r="108" spans="1:11" x14ac:dyDescent="0.25">
      <c r="A108">
        <v>104</v>
      </c>
      <c r="B108" s="4">
        <f t="shared" si="11"/>
        <v>44029</v>
      </c>
      <c r="C108">
        <f t="shared" si="12"/>
        <v>6.4283485347450819E-2</v>
      </c>
      <c r="D108">
        <f t="shared" si="13"/>
        <v>7.5272455360651233E-2</v>
      </c>
      <c r="E108">
        <f t="shared" si="14"/>
        <v>0</v>
      </c>
      <c r="F108" s="5">
        <f t="shared" si="15"/>
        <v>3.378453383246481E-3</v>
      </c>
      <c r="G108" s="1">
        <f t="shared" si="16"/>
        <v>83443779.067543745</v>
      </c>
      <c r="H108" s="1">
        <f t="shared" si="17"/>
        <v>15420.786205761477</v>
      </c>
      <c r="I108" s="1">
        <f t="shared" si="18"/>
        <v>0</v>
      </c>
      <c r="J108" s="1">
        <f t="shared" si="19"/>
        <v>310509.68310733966</v>
      </c>
      <c r="K108" s="1">
        <f t="shared" si="20"/>
        <v>14232.463143176696</v>
      </c>
    </row>
    <row r="109" spans="1:11" x14ac:dyDescent="0.25">
      <c r="A109">
        <v>105</v>
      </c>
      <c r="B109" s="4">
        <f t="shared" si="11"/>
        <v>44030</v>
      </c>
      <c r="C109">
        <f t="shared" si="12"/>
        <v>6.4283485347450819E-2</v>
      </c>
      <c r="D109">
        <f t="shared" si="13"/>
        <v>7.5272455360651233E-2</v>
      </c>
      <c r="E109">
        <f t="shared" si="14"/>
        <v>0</v>
      </c>
      <c r="F109" s="5">
        <f t="shared" si="15"/>
        <v>3.378453383246481E-3</v>
      </c>
      <c r="G109" s="1">
        <f t="shared" si="16"/>
        <v>83442791.790346801</v>
      </c>
      <c r="H109" s="1">
        <f t="shared" si="17"/>
        <v>15195.204554074053</v>
      </c>
      <c r="I109" s="1">
        <f t="shared" si="18"/>
        <v>0</v>
      </c>
      <c r="J109" s="1">
        <f t="shared" si="19"/>
        <v>311670.44354863901</v>
      </c>
      <c r="K109" s="1">
        <f t="shared" si="20"/>
        <v>14284.56155050587</v>
      </c>
    </row>
    <row r="110" spans="1:11" x14ac:dyDescent="0.25">
      <c r="A110">
        <v>106</v>
      </c>
      <c r="B110" s="4">
        <f t="shared" si="11"/>
        <v>44031</v>
      </c>
      <c r="C110">
        <f t="shared" si="12"/>
        <v>6.4283485347450819E-2</v>
      </c>
      <c r="D110">
        <f t="shared" si="13"/>
        <v>7.5272455360651233E-2</v>
      </c>
      <c r="E110">
        <f t="shared" si="14"/>
        <v>0</v>
      </c>
      <c r="F110" s="5">
        <f t="shared" si="15"/>
        <v>3.378453383246481E-3</v>
      </c>
      <c r="G110" s="1">
        <f t="shared" si="16"/>
        <v>83441818.966960102</v>
      </c>
      <c r="H110" s="1">
        <f t="shared" si="17"/>
        <v>14972.911294041285</v>
      </c>
      <c r="I110" s="1">
        <f t="shared" si="18"/>
        <v>0</v>
      </c>
      <c r="J110" s="1">
        <f t="shared" si="19"/>
        <v>312814.22390513151</v>
      </c>
      <c r="K110" s="1">
        <f t="shared" si="20"/>
        <v>14335.897840740705</v>
      </c>
    </row>
    <row r="111" spans="1:11" x14ac:dyDescent="0.25">
      <c r="A111">
        <v>107</v>
      </c>
      <c r="B111" s="4">
        <f t="shared" si="11"/>
        <v>44032</v>
      </c>
      <c r="C111">
        <f t="shared" si="12"/>
        <v>6.4283485347450819E-2</v>
      </c>
      <c r="D111">
        <f t="shared" si="13"/>
        <v>7.5272455360651233E-2</v>
      </c>
      <c r="E111">
        <f t="shared" si="14"/>
        <v>0</v>
      </c>
      <c r="F111" s="5">
        <f t="shared" si="15"/>
        <v>3.378453383246481E-3</v>
      </c>
      <c r="G111" s="1">
        <f t="shared" si="16"/>
        <v>83440860.386349797</v>
      </c>
      <c r="H111" s="1">
        <f t="shared" si="17"/>
        <v>14753.85882452322</v>
      </c>
      <c r="I111" s="1">
        <f t="shared" si="18"/>
        <v>0</v>
      </c>
      <c r="J111" s="1">
        <f t="shared" si="19"/>
        <v>313941.2717021312</v>
      </c>
      <c r="K111" s="1">
        <f t="shared" si="20"/>
        <v>14386.483123559108</v>
      </c>
    </row>
    <row r="112" spans="1:11" x14ac:dyDescent="0.25">
      <c r="A112">
        <v>108</v>
      </c>
      <c r="B112" s="4">
        <f t="shared" si="11"/>
        <v>44033</v>
      </c>
      <c r="C112">
        <f t="shared" si="12"/>
        <v>6.4283485347450819E-2</v>
      </c>
      <c r="D112">
        <f t="shared" si="13"/>
        <v>7.5272455360651233E-2</v>
      </c>
      <c r="E112">
        <f t="shared" si="14"/>
        <v>0</v>
      </c>
      <c r="F112" s="5">
        <f t="shared" si="15"/>
        <v>3.378453383246481E-3</v>
      </c>
      <c r="G112" s="1">
        <f t="shared" si="16"/>
        <v>83439915.840546623</v>
      </c>
      <c r="H112" s="1">
        <f t="shared" si="17"/>
        <v>14538.000223667907</v>
      </c>
      <c r="I112" s="1">
        <f t="shared" si="18"/>
        <v>0</v>
      </c>
      <c r="J112" s="1">
        <f t="shared" si="19"/>
        <v>315051.83088189748</v>
      </c>
      <c r="K112" s="1">
        <f t="shared" si="20"/>
        <v>14436.32834782076</v>
      </c>
    </row>
    <row r="113" spans="1:11" x14ac:dyDescent="0.25">
      <c r="A113">
        <v>109</v>
      </c>
      <c r="B113" s="4">
        <f t="shared" si="11"/>
        <v>44034</v>
      </c>
      <c r="C113">
        <f t="shared" si="12"/>
        <v>6.4283485347450819E-2</v>
      </c>
      <c r="D113">
        <f t="shared" si="13"/>
        <v>7.5272455360651233E-2</v>
      </c>
      <c r="E113">
        <f t="shared" si="14"/>
        <v>0</v>
      </c>
      <c r="F113" s="5">
        <f t="shared" si="15"/>
        <v>3.378453383246481E-3</v>
      </c>
      <c r="G113" s="1">
        <f t="shared" si="16"/>
        <v>83438985.124601871</v>
      </c>
      <c r="H113" s="1">
        <f t="shared" si="17"/>
        <v>14325.289239503159</v>
      </c>
      <c r="I113" s="1">
        <f t="shared" si="18"/>
        <v>0</v>
      </c>
      <c r="J113" s="1">
        <f t="shared" si="19"/>
        <v>316146.14185476664</v>
      </c>
      <c r="K113" s="1">
        <f t="shared" si="20"/>
        <v>14485.444303862048</v>
      </c>
    </row>
    <row r="114" spans="1:11" x14ac:dyDescent="0.25">
      <c r="A114">
        <v>110</v>
      </c>
      <c r="B114" s="4">
        <f t="shared" si="11"/>
        <v>44035</v>
      </c>
      <c r="C114">
        <f t="shared" si="12"/>
        <v>6.4283485347450819E-2</v>
      </c>
      <c r="D114">
        <f t="shared" si="13"/>
        <v>7.5272455360651233E-2</v>
      </c>
      <c r="E114">
        <f t="shared" si="14"/>
        <v>0</v>
      </c>
      <c r="F114" s="5">
        <f t="shared" si="15"/>
        <v>3.378453383246481E-3</v>
      </c>
      <c r="G114" s="1">
        <f t="shared" si="16"/>
        <v>83438068.036544025</v>
      </c>
      <c r="H114" s="1">
        <f t="shared" si="17"/>
        <v>14115.680280650211</v>
      </c>
      <c r="I114" s="1">
        <f t="shared" si="18"/>
        <v>0</v>
      </c>
      <c r="J114" s="1">
        <f t="shared" si="19"/>
        <v>317224.44154957554</v>
      </c>
      <c r="K114" s="1">
        <f t="shared" si="20"/>
        <v>14533.841625759233</v>
      </c>
    </row>
    <row r="115" spans="1:11" x14ac:dyDescent="0.25">
      <c r="A115">
        <v>111</v>
      </c>
      <c r="B115" s="4">
        <f t="shared" si="11"/>
        <v>44036</v>
      </c>
      <c r="C115">
        <f t="shared" si="12"/>
        <v>6.4283485347450819E-2</v>
      </c>
      <c r="D115">
        <f t="shared" si="13"/>
        <v>7.5272455360651233E-2</v>
      </c>
      <c r="E115">
        <f t="shared" si="14"/>
        <v>0</v>
      </c>
      <c r="F115" s="5">
        <f t="shared" si="15"/>
        <v>3.378453383246481E-3</v>
      </c>
      <c r="G115" s="1">
        <f t="shared" si="16"/>
        <v>83437164.377335906</v>
      </c>
      <c r="H115" s="1">
        <f t="shared" si="17"/>
        <v>13909.128407157912</v>
      </c>
      <c r="I115" s="1">
        <f t="shared" si="18"/>
        <v>0</v>
      </c>
      <c r="J115" s="1">
        <f t="shared" si="19"/>
        <v>318286.963463386</v>
      </c>
      <c r="K115" s="1">
        <f t="shared" si="20"/>
        <v>14581.530793560221</v>
      </c>
    </row>
    <row r="116" spans="1:11" x14ac:dyDescent="0.25">
      <c r="A116">
        <v>112</v>
      </c>
      <c r="B116" s="4">
        <f t="shared" si="11"/>
        <v>44037</v>
      </c>
      <c r="C116">
        <f t="shared" si="12"/>
        <v>6.4283485347450819E-2</v>
      </c>
      <c r="D116">
        <f t="shared" si="13"/>
        <v>7.5272455360651233E-2</v>
      </c>
      <c r="E116">
        <f t="shared" si="14"/>
        <v>0</v>
      </c>
      <c r="F116" s="5">
        <f t="shared" si="15"/>
        <v>3.378453383246481E-3</v>
      </c>
      <c r="G116" s="1">
        <f t="shared" si="16"/>
        <v>83436273.950832546</v>
      </c>
      <c r="H116" s="1">
        <f t="shared" si="17"/>
        <v>13705.589321456173</v>
      </c>
      <c r="I116" s="1">
        <f t="shared" si="18"/>
        <v>0</v>
      </c>
      <c r="J116" s="1">
        <f t="shared" si="19"/>
        <v>319333.93771051936</v>
      </c>
      <c r="K116" s="1">
        <f t="shared" si="20"/>
        <v>14628.522135485393</v>
      </c>
    </row>
    <row r="117" spans="1:11" x14ac:dyDescent="0.25">
      <c r="A117">
        <v>113</v>
      </c>
      <c r="B117" s="4">
        <f t="shared" si="11"/>
        <v>44038</v>
      </c>
      <c r="C117">
        <f t="shared" si="12"/>
        <v>6.4283485347450819E-2</v>
      </c>
      <c r="D117">
        <f t="shared" si="13"/>
        <v>7.5272455360651233E-2</v>
      </c>
      <c r="E117">
        <f t="shared" si="14"/>
        <v>0</v>
      </c>
      <c r="F117" s="5">
        <f t="shared" si="15"/>
        <v>3.378453383246481E-3</v>
      </c>
      <c r="G117" s="1">
        <f t="shared" si="16"/>
        <v>83435396.563739568</v>
      </c>
      <c r="H117" s="1">
        <f t="shared" si="17"/>
        <v>13505.019359427326</v>
      </c>
      <c r="I117" s="1">
        <f t="shared" si="18"/>
        <v>0</v>
      </c>
      <c r="J117" s="1">
        <f t="shared" si="19"/>
        <v>320365.5910709101</v>
      </c>
      <c r="K117" s="1">
        <f t="shared" si="20"/>
        <v>14674.825830097854</v>
      </c>
    </row>
    <row r="118" spans="1:11" x14ac:dyDescent="0.25">
      <c r="A118">
        <v>114</v>
      </c>
      <c r="B118" s="4">
        <f t="shared" si="11"/>
        <v>44039</v>
      </c>
      <c r="C118">
        <f t="shared" si="12"/>
        <v>6.4283485347450819E-2</v>
      </c>
      <c r="D118">
        <f t="shared" si="13"/>
        <v>7.5272455360651233E-2</v>
      </c>
      <c r="E118">
        <f t="shared" si="14"/>
        <v>0</v>
      </c>
      <c r="F118" s="5">
        <f t="shared" si="15"/>
        <v>3.378453383246481E-3</v>
      </c>
      <c r="G118" s="1">
        <f t="shared" si="16"/>
        <v>83434532.025572181</v>
      </c>
      <c r="H118" s="1">
        <f t="shared" si="17"/>
        <v>13307.375481594121</v>
      </c>
      <c r="I118" s="1">
        <f t="shared" si="18"/>
        <v>0</v>
      </c>
      <c r="J118" s="1">
        <f t="shared" si="19"/>
        <v>321382.1470377873</v>
      </c>
      <c r="K118" s="1">
        <f t="shared" si="20"/>
        <v>14720.451908443521</v>
      </c>
    </row>
    <row r="119" spans="1:11" x14ac:dyDescent="0.25">
      <c r="A119">
        <v>115</v>
      </c>
      <c r="B119" s="4">
        <f t="shared" si="11"/>
        <v>44040</v>
      </c>
      <c r="C119">
        <f t="shared" si="12"/>
        <v>6.4283485347450819E-2</v>
      </c>
      <c r="D119">
        <f t="shared" si="13"/>
        <v>7.5272455360651233E-2</v>
      </c>
      <c r="E119">
        <f t="shared" si="14"/>
        <v>0</v>
      </c>
      <c r="F119" s="5">
        <f t="shared" si="15"/>
        <v>3.378453383246481E-3</v>
      </c>
      <c r="G119" s="1">
        <f t="shared" si="16"/>
        <v>83433680.148614734</v>
      </c>
      <c r="H119" s="1">
        <f t="shared" si="17"/>
        <v>13112.615264423024</v>
      </c>
      <c r="I119" s="1">
        <f t="shared" si="18"/>
        <v>0</v>
      </c>
      <c r="J119" s="1">
        <f t="shared" si="19"/>
        <v>322383.82586469303</v>
      </c>
      <c r="K119" s="1">
        <f t="shared" si="20"/>
        <v>14765.410256161444</v>
      </c>
    </row>
    <row r="120" spans="1:11" x14ac:dyDescent="0.25">
      <c r="A120">
        <v>116</v>
      </c>
      <c r="B120" s="4">
        <f t="shared" si="11"/>
        <v>44041</v>
      </c>
      <c r="C120">
        <f t="shared" si="12"/>
        <v>6.4283485347450819E-2</v>
      </c>
      <c r="D120">
        <f t="shared" si="13"/>
        <v>7.5272455360651233E-2</v>
      </c>
      <c r="E120">
        <f t="shared" si="14"/>
        <v>0</v>
      </c>
      <c r="F120" s="5">
        <f t="shared" si="15"/>
        <v>3.378453383246481E-3</v>
      </c>
      <c r="G120" s="1">
        <f t="shared" si="16"/>
        <v>83432840.747880861</v>
      </c>
      <c r="H120" s="1">
        <f t="shared" si="17"/>
        <v>12920.696891741558</v>
      </c>
      <c r="I120" s="1">
        <f t="shared" si="18"/>
        <v>0</v>
      </c>
      <c r="J120" s="1">
        <f t="shared" si="19"/>
        <v>323370.84461184574</v>
      </c>
      <c r="K120" s="1">
        <f t="shared" si="20"/>
        <v>14809.710615564743</v>
      </c>
    </row>
    <row r="121" spans="1:11" x14ac:dyDescent="0.25">
      <c r="A121">
        <v>117</v>
      </c>
      <c r="B121" s="4">
        <f t="shared" si="11"/>
        <v>44042</v>
      </c>
      <c r="C121">
        <f t="shared" si="12"/>
        <v>6.4283485347450819E-2</v>
      </c>
      <c r="D121">
        <f t="shared" si="13"/>
        <v>7.5272455360651233E-2</v>
      </c>
      <c r="E121">
        <f t="shared" si="14"/>
        <v>0</v>
      </c>
      <c r="F121" s="5">
        <f t="shared" si="15"/>
        <v>3.378453383246481E-3</v>
      </c>
      <c r="G121" s="1">
        <f t="shared" si="16"/>
        <v>83432013.641074196</v>
      </c>
      <c r="H121" s="1">
        <f t="shared" si="17"/>
        <v>12731.579146268401</v>
      </c>
      <c r="I121" s="1">
        <f t="shared" si="18"/>
        <v>0</v>
      </c>
      <c r="J121" s="1">
        <f t="shared" si="19"/>
        <v>324343.41719185788</v>
      </c>
      <c r="K121" s="1">
        <f t="shared" si="20"/>
        <v>14853.362587692551</v>
      </c>
    </row>
    <row r="122" spans="1:11" x14ac:dyDescent="0.25">
      <c r="A122">
        <v>118</v>
      </c>
      <c r="B122" s="4">
        <f t="shared" si="11"/>
        <v>44043</v>
      </c>
      <c r="C122">
        <f t="shared" si="12"/>
        <v>6.4283485347450819E-2</v>
      </c>
      <c r="D122">
        <f t="shared" si="13"/>
        <v>7.5272455360651233E-2</v>
      </c>
      <c r="E122">
        <f t="shared" si="14"/>
        <v>0</v>
      </c>
      <c r="F122" s="5">
        <f t="shared" si="15"/>
        <v>3.378453383246481E-3</v>
      </c>
      <c r="G122" s="1">
        <f t="shared" si="16"/>
        <v>83431198.648549616</v>
      </c>
      <c r="H122" s="1">
        <f t="shared" si="17"/>
        <v>12545.221401254943</v>
      </c>
      <c r="I122" s="1">
        <f t="shared" si="18"/>
        <v>0</v>
      </c>
      <c r="J122" s="1">
        <f t="shared" si="19"/>
        <v>325301.75441481598</v>
      </c>
      <c r="K122" s="1">
        <f t="shared" si="20"/>
        <v>14896.375634333332</v>
      </c>
    </row>
    <row r="123" spans="1:11" x14ac:dyDescent="0.25">
      <c r="A123">
        <v>119</v>
      </c>
      <c r="B123" s="4">
        <f t="shared" si="11"/>
        <v>44044</v>
      </c>
      <c r="C123">
        <f t="shared" si="12"/>
        <v>6.4283485347450819E-2</v>
      </c>
      <c r="D123">
        <f t="shared" si="13"/>
        <v>7.5272455360651233E-2</v>
      </c>
      <c r="E123">
        <f t="shared" si="14"/>
        <v>0</v>
      </c>
      <c r="F123" s="5">
        <f t="shared" si="15"/>
        <v>3.378453383246481E-3</v>
      </c>
      <c r="G123" s="1">
        <f t="shared" si="16"/>
        <v>83430395.593275025</v>
      </c>
      <c r="H123" s="1">
        <f t="shared" si="17"/>
        <v>12361.583612237047</v>
      </c>
      <c r="I123" s="1">
        <f t="shared" si="18"/>
        <v>0</v>
      </c>
      <c r="J123" s="1">
        <f t="shared" si="19"/>
        <v>326246.0640327314</v>
      </c>
      <c r="K123" s="1">
        <f t="shared" si="20"/>
        <v>14938.759080019978</v>
      </c>
    </row>
    <row r="124" spans="1:11" x14ac:dyDescent="0.25">
      <c r="A124">
        <v>120</v>
      </c>
      <c r="B124" s="4">
        <f t="shared" si="11"/>
        <v>44045</v>
      </c>
      <c r="C124">
        <f t="shared" si="12"/>
        <v>6.4283485347450819E-2</v>
      </c>
      <c r="D124">
        <f t="shared" si="13"/>
        <v>7.5272455360651233E-2</v>
      </c>
      <c r="E124">
        <f t="shared" si="14"/>
        <v>0</v>
      </c>
      <c r="F124" s="5">
        <f t="shared" si="15"/>
        <v>3.378453383246481E-3</v>
      </c>
      <c r="G124" s="1">
        <f t="shared" si="16"/>
        <v>83429604.300793752</v>
      </c>
      <c r="H124" s="1">
        <f t="shared" si="17"/>
        <v>12180.62630889578</v>
      </c>
      <c r="I124" s="1">
        <f t="shared" si="18"/>
        <v>0</v>
      </c>
      <c r="J124" s="1">
        <f t="shared" si="19"/>
        <v>327176.55078337045</v>
      </c>
      <c r="K124" s="1">
        <f t="shared" si="20"/>
        <v>14980.522113997024</v>
      </c>
    </row>
    <row r="125" spans="1:11" x14ac:dyDescent="0.25">
      <c r="A125">
        <v>121</v>
      </c>
      <c r="B125" s="4">
        <f t="shared" si="11"/>
        <v>44046</v>
      </c>
      <c r="C125">
        <f t="shared" si="12"/>
        <v>6.4283485347450819E-2</v>
      </c>
      <c r="D125">
        <f t="shared" si="13"/>
        <v>7.5272455360651233E-2</v>
      </c>
      <c r="E125">
        <f t="shared" si="14"/>
        <v>0</v>
      </c>
      <c r="F125" s="5">
        <f t="shared" si="15"/>
        <v>3.378453383246481E-3</v>
      </c>
      <c r="G125" s="1">
        <f t="shared" si="16"/>
        <v>83428824.599187359</v>
      </c>
      <c r="H125" s="1">
        <f t="shared" si="17"/>
        <v>12002.31058702581</v>
      </c>
      <c r="I125" s="1">
        <f t="shared" si="18"/>
        <v>0</v>
      </c>
      <c r="J125" s="1">
        <f t="shared" si="19"/>
        <v>328093.4164334716</v>
      </c>
      <c r="K125" s="1">
        <f t="shared" si="20"/>
        <v>15021.673792160374</v>
      </c>
    </row>
    <row r="126" spans="1:11" x14ac:dyDescent="0.25">
      <c r="A126">
        <v>122</v>
      </c>
      <c r="B126" s="4">
        <f t="shared" si="11"/>
        <v>44047</v>
      </c>
      <c r="C126">
        <f t="shared" si="12"/>
        <v>6.4283485347450819E-2</v>
      </c>
      <c r="D126">
        <f t="shared" si="13"/>
        <v>7.5272455360651233E-2</v>
      </c>
      <c r="E126">
        <f t="shared" si="14"/>
        <v>0</v>
      </c>
      <c r="F126" s="5">
        <f t="shared" si="15"/>
        <v>3.378453383246481E-3</v>
      </c>
      <c r="G126" s="1">
        <f t="shared" si="16"/>
        <v>83428056.319039077</v>
      </c>
      <c r="H126" s="1">
        <f t="shared" si="17"/>
        <v>11826.598100610277</v>
      </c>
      <c r="I126" s="1">
        <f t="shared" si="18"/>
        <v>0</v>
      </c>
      <c r="J126" s="1">
        <f t="shared" si="19"/>
        <v>328996.85982135817</v>
      </c>
      <c r="K126" s="1">
        <f t="shared" si="20"/>
        <v>15062.223038969887</v>
      </c>
    </row>
    <row r="127" spans="1:11" x14ac:dyDescent="0.25">
      <c r="A127">
        <v>123</v>
      </c>
      <c r="B127" s="4">
        <f t="shared" si="11"/>
        <v>44048</v>
      </c>
      <c r="C127">
        <f t="shared" si="12"/>
        <v>6.4283485347450819E-2</v>
      </c>
      <c r="D127">
        <f t="shared" si="13"/>
        <v>7.5272455360651233E-2</v>
      </c>
      <c r="E127">
        <f t="shared" si="14"/>
        <v>0</v>
      </c>
      <c r="F127" s="5">
        <f t="shared" si="15"/>
        <v>3.378453383246481E-3</v>
      </c>
      <c r="G127" s="1">
        <f t="shared" si="16"/>
        <v>83427299.293397725</v>
      </c>
      <c r="H127" s="1">
        <f t="shared" si="17"/>
        <v>11653.45105400087</v>
      </c>
      <c r="I127" s="1">
        <f t="shared" si="18"/>
        <v>0</v>
      </c>
      <c r="J127" s="1">
        <f t="shared" si="19"/>
        <v>329887.07689895475</v>
      </c>
      <c r="K127" s="1">
        <f t="shared" si="20"/>
        <v>15102.17864933519</v>
      </c>
    </row>
    <row r="128" spans="1:11" x14ac:dyDescent="0.25">
      <c r="A128">
        <v>124</v>
      </c>
      <c r="B128" s="4">
        <f t="shared" si="11"/>
        <v>44049</v>
      </c>
      <c r="C128">
        <f t="shared" si="12"/>
        <v>6.4283485347450819E-2</v>
      </c>
      <c r="D128">
        <f t="shared" si="13"/>
        <v>7.5272455360651233E-2</v>
      </c>
      <c r="E128">
        <f t="shared" si="14"/>
        <v>0</v>
      </c>
      <c r="F128" s="5">
        <f t="shared" si="15"/>
        <v>3.378453383246481E-3</v>
      </c>
      <c r="G128" s="1">
        <f t="shared" si="16"/>
        <v>83426553.357742131</v>
      </c>
      <c r="H128" s="1">
        <f t="shared" si="17"/>
        <v>11482.832194201908</v>
      </c>
      <c r="I128" s="1">
        <f t="shared" si="18"/>
        <v>0</v>
      </c>
      <c r="J128" s="1">
        <f t="shared" si="19"/>
        <v>330764.26077321457</v>
      </c>
      <c r="K128" s="1">
        <f t="shared" si="20"/>
        <v>15141.549290475077</v>
      </c>
    </row>
    <row r="129" spans="1:11" x14ac:dyDescent="0.25">
      <c r="A129">
        <v>125</v>
      </c>
      <c r="B129" s="4">
        <f t="shared" si="11"/>
        <v>44050</v>
      </c>
      <c r="C129">
        <f t="shared" si="12"/>
        <v>6.4283485347450819E-2</v>
      </c>
      <c r="D129">
        <f t="shared" si="13"/>
        <v>7.5272455360651233E-2</v>
      </c>
      <c r="E129">
        <f t="shared" si="14"/>
        <v>0</v>
      </c>
      <c r="F129" s="5">
        <f t="shared" si="15"/>
        <v>3.378453383246481E-3</v>
      </c>
      <c r="G129" s="1">
        <f t="shared" si="16"/>
        <v>83425818.349946052</v>
      </c>
      <c r="H129" s="1">
        <f t="shared" si="17"/>
        <v>11314.704803257187</v>
      </c>
      <c r="I129" s="1">
        <f t="shared" si="18"/>
        <v>0</v>
      </c>
      <c r="J129" s="1">
        <f t="shared" si="19"/>
        <v>331628.60174696648</v>
      </c>
      <c r="K129" s="1">
        <f t="shared" si="20"/>
        <v>15180.34350375083</v>
      </c>
    </row>
    <row r="130" spans="1:11" x14ac:dyDescent="0.25">
      <c r="A130">
        <v>126</v>
      </c>
      <c r="B130" s="4">
        <f t="shared" si="11"/>
        <v>44051</v>
      </c>
      <c r="C130">
        <f t="shared" si="12"/>
        <v>6.4283485347450819E-2</v>
      </c>
      <c r="D130">
        <f t="shared" si="13"/>
        <v>7.5272455360651233E-2</v>
      </c>
      <c r="E130">
        <f t="shared" si="14"/>
        <v>0</v>
      </c>
      <c r="F130" s="5">
        <f t="shared" si="15"/>
        <v>3.378453383246481E-3</v>
      </c>
      <c r="G130" s="1">
        <f t="shared" si="16"/>
        <v>83425094.110243618</v>
      </c>
      <c r="H130" s="1">
        <f t="shared" si="17"/>
        <v>11149.03269073841</v>
      </c>
      <c r="I130" s="1">
        <f t="shared" si="18"/>
        <v>0</v>
      </c>
      <c r="J130" s="1">
        <f t="shared" si="19"/>
        <v>332480.2873591886</v>
      </c>
      <c r="K130" s="1">
        <f t="shared" si="20"/>
        <v>15218.569706473829</v>
      </c>
    </row>
    <row r="131" spans="1:11" x14ac:dyDescent="0.25">
      <c r="A131">
        <v>127</v>
      </c>
      <c r="B131" s="4">
        <f t="shared" si="11"/>
        <v>44052</v>
      </c>
      <c r="C131">
        <f t="shared" si="12"/>
        <v>6.4283485347450819E-2</v>
      </c>
      <c r="D131">
        <f t="shared" si="13"/>
        <v>7.5272455360651233E-2</v>
      </c>
      <c r="E131">
        <f t="shared" si="14"/>
        <v>0</v>
      </c>
      <c r="F131" s="5">
        <f t="shared" si="15"/>
        <v>3.378453383246481E-3</v>
      </c>
      <c r="G131" s="1">
        <f t="shared" si="16"/>
        <v>83424380.481195286</v>
      </c>
      <c r="H131" s="1">
        <f t="shared" si="17"/>
        <v>10985.780186333976</v>
      </c>
      <c r="I131" s="1">
        <f t="shared" si="18"/>
        <v>0</v>
      </c>
      <c r="J131" s="1">
        <f t="shared" si="19"/>
        <v>333319.50242471666</v>
      </c>
      <c r="K131" s="1">
        <f t="shared" si="20"/>
        <v>15256.236193687779</v>
      </c>
    </row>
    <row r="132" spans="1:11" x14ac:dyDescent="0.25">
      <c r="A132">
        <v>128</v>
      </c>
      <c r="B132" s="4">
        <f t="shared" si="11"/>
        <v>44053</v>
      </c>
      <c r="C132">
        <f t="shared" si="12"/>
        <v>6.4283485347450819E-2</v>
      </c>
      <c r="D132">
        <f t="shared" si="13"/>
        <v>7.5272455360651233E-2</v>
      </c>
      <c r="E132">
        <f t="shared" si="14"/>
        <v>0</v>
      </c>
      <c r="F132" s="5">
        <f t="shared" si="15"/>
        <v>3.378453383246481E-3</v>
      </c>
      <c r="G132" s="1">
        <f t="shared" si="16"/>
        <v>83423677.307654172</v>
      </c>
      <c r="H132" s="1">
        <f t="shared" si="17"/>
        <v>10824.912132536958</v>
      </c>
      <c r="I132" s="1">
        <f t="shared" si="18"/>
        <v>0</v>
      </c>
      <c r="J132" s="1">
        <f t="shared" si="19"/>
        <v>334146.42907339439</v>
      </c>
      <c r="K132" s="1">
        <f t="shared" si="20"/>
        <v>15293.3511399259</v>
      </c>
    </row>
    <row r="133" spans="1:11" x14ac:dyDescent="0.25">
      <c r="A133">
        <v>129</v>
      </c>
      <c r="B133" s="4">
        <f t="shared" si="11"/>
        <v>44054</v>
      </c>
      <c r="C133">
        <f t="shared" si="12"/>
        <v>6.4283485347450819E-2</v>
      </c>
      <c r="D133">
        <f t="shared" si="13"/>
        <v>7.5272455360651233E-2</v>
      </c>
      <c r="E133">
        <f t="shared" si="14"/>
        <v>0</v>
      </c>
      <c r="F133" s="5">
        <f t="shared" si="15"/>
        <v>3.378453383246481E-3</v>
      </c>
      <c r="G133" s="1">
        <f t="shared" si="16"/>
        <v>83422984.436732978</v>
      </c>
      <c r="H133" s="1">
        <f t="shared" si="17"/>
        <v>10666.393877431088</v>
      </c>
      <c r="I133" s="1">
        <f t="shared" si="18"/>
        <v>0</v>
      </c>
      <c r="J133" s="1">
        <f t="shared" si="19"/>
        <v>334961.24678867374</v>
      </c>
      <c r="K133" s="1">
        <f t="shared" si="20"/>
        <v>15329.922600943415</v>
      </c>
    </row>
    <row r="134" spans="1:11" x14ac:dyDescent="0.25">
      <c r="A134">
        <v>130</v>
      </c>
      <c r="B134" s="4">
        <f t="shared" si="11"/>
        <v>44055</v>
      </c>
      <c r="C134">
        <f t="shared" si="12"/>
        <v>6.4283485347450819E-2</v>
      </c>
      <c r="D134">
        <f t="shared" si="13"/>
        <v>7.5272455360651233E-2</v>
      </c>
      <c r="E134">
        <f t="shared" si="14"/>
        <v>0</v>
      </c>
      <c r="F134" s="5">
        <f t="shared" si="15"/>
        <v>3.378453383246481E-3</v>
      </c>
      <c r="G134" s="1">
        <f t="shared" si="16"/>
        <v>83422301.717771351</v>
      </c>
      <c r="H134" s="1">
        <f t="shared" si="17"/>
        <v>10510.191267573564</v>
      </c>
      <c r="I134" s="1">
        <f t="shared" si="18"/>
        <v>0</v>
      </c>
      <c r="J134" s="1">
        <f t="shared" si="19"/>
        <v>335764.13244567177</v>
      </c>
      <c r="K134" s="1">
        <f t="shared" si="20"/>
        <v>15365.958515425662</v>
      </c>
    </row>
    <row r="135" spans="1:11" x14ac:dyDescent="0.25">
      <c r="A135">
        <v>131</v>
      </c>
      <c r="B135" s="4">
        <f t="shared" ref="B135:B198" si="21">B134+1</f>
        <v>44056</v>
      </c>
      <c r="C135">
        <f t="shared" ref="C135:C198" si="22">C134</f>
        <v>6.4283485347450819E-2</v>
      </c>
      <c r="D135">
        <f t="shared" ref="D135:D198" si="23">D134</f>
        <v>7.5272455360651233E-2</v>
      </c>
      <c r="E135">
        <f t="shared" ref="E135:E198" si="24">E134</f>
        <v>0</v>
      </c>
      <c r="F135" s="5">
        <f t="shared" ref="F135:F198" si="25">F134</f>
        <v>3.378453383246481E-3</v>
      </c>
      <c r="G135" s="1">
        <f t="shared" ref="G135:G198" si="26">G134-C135*H134*G134/SUM(G134:K134)-E135*G134</f>
        <v>83421629.00230369</v>
      </c>
      <c r="H135" s="1">
        <f t="shared" ref="H135:H198" si="27">H134+C135*G134*H134/SUM(G134:K134)-D135*H134-F135*H134</f>
        <v>10356.270640973538</v>
      </c>
      <c r="I135" s="1">
        <f t="shared" ref="I135:I198" si="28">I134+E135*G134</f>
        <v>0</v>
      </c>
      <c r="J135" s="1">
        <f t="shared" ref="J135:J198" si="29">J134+D135*H134</f>
        <v>336555.26034869213</v>
      </c>
      <c r="K135" s="1">
        <f t="shared" ref="K135:K198" si="30">K134+F135*H134</f>
        <v>15401.466706672163</v>
      </c>
    </row>
    <row r="136" spans="1:11" x14ac:dyDescent="0.25">
      <c r="A136">
        <v>132</v>
      </c>
      <c r="B136" s="4">
        <f t="shared" si="21"/>
        <v>44057</v>
      </c>
      <c r="C136">
        <f t="shared" si="22"/>
        <v>6.4283485347450819E-2</v>
      </c>
      <c r="D136">
        <f t="shared" si="23"/>
        <v>7.5272455360651233E-2</v>
      </c>
      <c r="E136">
        <f t="shared" si="24"/>
        <v>0</v>
      </c>
      <c r="F136" s="5">
        <f t="shared" si="25"/>
        <v>3.378453383246481E-3</v>
      </c>
      <c r="G136" s="1">
        <f t="shared" si="26"/>
        <v>83420966.144027382</v>
      </c>
      <c r="H136" s="1">
        <f t="shared" si="27"/>
        <v>10204.598820165123</v>
      </c>
      <c r="I136" s="1">
        <f t="shared" si="28"/>
        <v>0</v>
      </c>
      <c r="J136" s="1">
        <f t="shared" si="29"/>
        <v>337334.80226821761</v>
      </c>
      <c r="K136" s="1">
        <f t="shared" si="30"/>
        <v>15436.454884256977</v>
      </c>
    </row>
    <row r="137" spans="1:11" x14ac:dyDescent="0.25">
      <c r="A137">
        <v>133</v>
      </c>
      <c r="B137" s="4">
        <f t="shared" si="21"/>
        <v>44058</v>
      </c>
      <c r="C137">
        <f t="shared" si="22"/>
        <v>6.4283485347450819E-2</v>
      </c>
      <c r="D137">
        <f t="shared" si="23"/>
        <v>7.5272455360651233E-2</v>
      </c>
      <c r="E137">
        <f t="shared" si="24"/>
        <v>0</v>
      </c>
      <c r="F137" s="5">
        <f t="shared" si="25"/>
        <v>3.378453383246481E-3</v>
      </c>
      <c r="G137" s="1">
        <f t="shared" si="26"/>
        <v>83420312.998771608</v>
      </c>
      <c r="H137" s="1">
        <f t="shared" si="27"/>
        <v>10055.14310537378</v>
      </c>
      <c r="I137" s="1">
        <f t="shared" si="28"/>
        <v>0</v>
      </c>
      <c r="J137" s="1">
        <f t="shared" si="29"/>
        <v>338102.92747738183</v>
      </c>
      <c r="K137" s="1">
        <f t="shared" si="30"/>
        <v>15470.930645665636</v>
      </c>
    </row>
    <row r="138" spans="1:11" x14ac:dyDescent="0.25">
      <c r="A138">
        <v>134</v>
      </c>
      <c r="B138" s="4">
        <f t="shared" si="21"/>
        <v>44059</v>
      </c>
      <c r="C138">
        <f t="shared" si="22"/>
        <v>6.4283485347450819E-2</v>
      </c>
      <c r="D138">
        <f t="shared" si="23"/>
        <v>7.5272455360651233E-2</v>
      </c>
      <c r="E138">
        <f t="shared" si="24"/>
        <v>0</v>
      </c>
      <c r="F138" s="5">
        <f t="shared" si="25"/>
        <v>3.378453383246481E-3</v>
      </c>
      <c r="G138" s="1">
        <f t="shared" si="26"/>
        <v>83419669.424466416</v>
      </c>
      <c r="H138" s="1">
        <f t="shared" si="27"/>
        <v>9907.8712677749427</v>
      </c>
      <c r="I138" s="1">
        <f t="shared" si="28"/>
        <v>0</v>
      </c>
      <c r="J138" s="1">
        <f t="shared" si="29"/>
        <v>338859.80278792605</v>
      </c>
      <c r="K138" s="1">
        <f t="shared" si="30"/>
        <v>15504.901477909014</v>
      </c>
    </row>
    <row r="139" spans="1:11" x14ac:dyDescent="0.25">
      <c r="A139">
        <v>135</v>
      </c>
      <c r="B139" s="4">
        <f t="shared" si="21"/>
        <v>44060</v>
      </c>
      <c r="C139">
        <f t="shared" si="22"/>
        <v>6.4283485347450819E-2</v>
      </c>
      <c r="D139">
        <f t="shared" si="23"/>
        <v>7.5272455360651233E-2</v>
      </c>
      <c r="E139">
        <f t="shared" si="24"/>
        <v>0</v>
      </c>
      <c r="F139" s="5">
        <f t="shared" si="25"/>
        <v>3.378453383246481E-3</v>
      </c>
      <c r="G139" s="1">
        <f t="shared" si="26"/>
        <v>83419035.281112418</v>
      </c>
      <c r="H139" s="1">
        <f t="shared" si="27"/>
        <v>9762.7515428437891</v>
      </c>
      <c r="I139" s="1">
        <f t="shared" si="28"/>
        <v>0</v>
      </c>
      <c r="J139" s="1">
        <f t="shared" si="29"/>
        <v>339605.5925856487</v>
      </c>
      <c r="K139" s="1">
        <f t="shared" si="30"/>
        <v>15538.374759114398</v>
      </c>
    </row>
    <row r="140" spans="1:11" x14ac:dyDescent="0.25">
      <c r="A140">
        <v>136</v>
      </c>
      <c r="B140" s="4">
        <f t="shared" si="21"/>
        <v>44061</v>
      </c>
      <c r="C140">
        <f t="shared" si="22"/>
        <v>6.4283485347450819E-2</v>
      </c>
      <c r="D140">
        <f t="shared" si="23"/>
        <v>7.5272455360651233E-2</v>
      </c>
      <c r="E140">
        <f t="shared" si="24"/>
        <v>0</v>
      </c>
      <c r="F140" s="5">
        <f t="shared" si="25"/>
        <v>3.378453383246481E-3</v>
      </c>
      <c r="G140" s="1">
        <f t="shared" si="26"/>
        <v>83418410.430750787</v>
      </c>
      <c r="H140" s="1">
        <f t="shared" si="27"/>
        <v>9619.7526237950042</v>
      </c>
      <c r="I140" s="1">
        <f t="shared" si="28"/>
        <v>0</v>
      </c>
      <c r="J140" s="1">
        <f t="shared" si="29"/>
        <v>340340.45886535454</v>
      </c>
      <c r="K140" s="1">
        <f t="shared" si="30"/>
        <v>15571.357760094113</v>
      </c>
    </row>
    <row r="141" spans="1:11" x14ac:dyDescent="0.25">
      <c r="A141">
        <v>137</v>
      </c>
      <c r="B141" s="4">
        <f t="shared" si="21"/>
        <v>44062</v>
      </c>
      <c r="C141">
        <f t="shared" si="22"/>
        <v>6.4283485347450819E-2</v>
      </c>
      <c r="D141">
        <f t="shared" si="23"/>
        <v>7.5272455360651233E-2</v>
      </c>
      <c r="E141">
        <f t="shared" si="24"/>
        <v>0</v>
      </c>
      <c r="F141" s="5">
        <f t="shared" si="25"/>
        <v>3.378453383246481E-3</v>
      </c>
      <c r="G141" s="1">
        <f t="shared" si="26"/>
        <v>83417794.737433717</v>
      </c>
      <c r="H141" s="1">
        <f t="shared" si="27"/>
        <v>9478.8436551114701</v>
      </c>
      <c r="I141" s="1">
        <f t="shared" si="28"/>
        <v>0</v>
      </c>
      <c r="J141" s="1">
        <f t="shared" si="29"/>
        <v>341064.56126530963</v>
      </c>
      <c r="K141" s="1">
        <f t="shared" si="30"/>
        <v>15603.857645891969</v>
      </c>
    </row>
    <row r="142" spans="1:11" x14ac:dyDescent="0.25">
      <c r="A142">
        <v>138</v>
      </c>
      <c r="B142" s="4">
        <f t="shared" si="21"/>
        <v>44063</v>
      </c>
      <c r="C142">
        <f t="shared" si="22"/>
        <v>6.4283485347450819E-2</v>
      </c>
      <c r="D142">
        <f t="shared" si="23"/>
        <v>7.5272455360651233E-2</v>
      </c>
      <c r="E142">
        <f t="shared" si="24"/>
        <v>0</v>
      </c>
      <c r="F142" s="5">
        <f t="shared" si="25"/>
        <v>3.378453383246481E-3</v>
      </c>
      <c r="G142" s="1">
        <f t="shared" si="26"/>
        <v>83417188.067195356</v>
      </c>
      <c r="H142" s="1">
        <f t="shared" si="27"/>
        <v>9339.9942261607684</v>
      </c>
      <c r="I142" s="1">
        <f t="shared" si="28"/>
        <v>0</v>
      </c>
      <c r="J142" s="1">
        <f t="shared" si="29"/>
        <v>341778.05710120959</v>
      </c>
      <c r="K142" s="1">
        <f t="shared" si="30"/>
        <v>15635.881477307845</v>
      </c>
    </row>
    <row r="143" spans="1:11" x14ac:dyDescent="0.25">
      <c r="A143">
        <v>139</v>
      </c>
      <c r="B143" s="4">
        <f t="shared" si="21"/>
        <v>44064</v>
      </c>
      <c r="C143">
        <f t="shared" si="22"/>
        <v>6.4283485347450819E-2</v>
      </c>
      <c r="D143">
        <f t="shared" si="23"/>
        <v>7.5272455360651233E-2</v>
      </c>
      <c r="E143">
        <f t="shared" si="24"/>
        <v>0</v>
      </c>
      <c r="F143" s="5">
        <f t="shared" si="25"/>
        <v>3.378453383246481E-3</v>
      </c>
      <c r="G143" s="1">
        <f t="shared" si="26"/>
        <v>83416590.28802307</v>
      </c>
      <c r="H143" s="1">
        <f t="shared" si="27"/>
        <v>9203.1743648984157</v>
      </c>
      <c r="I143" s="1">
        <f t="shared" si="28"/>
        <v>0</v>
      </c>
      <c r="J143" s="1">
        <f t="shared" si="29"/>
        <v>342481.10139966704</v>
      </c>
      <c r="K143" s="1">
        <f t="shared" si="30"/>
        <v>15667.43621240072</v>
      </c>
    </row>
    <row r="144" spans="1:11" x14ac:dyDescent="0.25">
      <c r="A144">
        <v>140</v>
      </c>
      <c r="B144" s="4">
        <f t="shared" si="21"/>
        <v>44065</v>
      </c>
      <c r="C144">
        <f t="shared" si="22"/>
        <v>6.4283485347450819E-2</v>
      </c>
      <c r="D144">
        <f t="shared" si="23"/>
        <v>7.5272455360651233E-2</v>
      </c>
      <c r="E144">
        <f t="shared" si="24"/>
        <v>0</v>
      </c>
      <c r="F144" s="5">
        <f t="shared" si="25"/>
        <v>3.378453383246481E-3</v>
      </c>
      <c r="G144" s="1">
        <f t="shared" si="26"/>
        <v>83416001.269829184</v>
      </c>
      <c r="H144" s="1">
        <f t="shared" si="27"/>
        <v>9068.3545316567761</v>
      </c>
      <c r="I144" s="1">
        <f t="shared" si="28"/>
        <v>0</v>
      </c>
      <c r="J144" s="1">
        <f t="shared" si="29"/>
        <v>343173.84693122515</v>
      </c>
      <c r="K144" s="1">
        <f t="shared" si="30"/>
        <v>15698.528707970419</v>
      </c>
    </row>
    <row r="145" spans="1:11" x14ac:dyDescent="0.25">
      <c r="A145">
        <v>141</v>
      </c>
      <c r="B145" s="4">
        <f t="shared" si="21"/>
        <v>44066</v>
      </c>
      <c r="C145">
        <f t="shared" si="22"/>
        <v>6.4283485347450819E-2</v>
      </c>
      <c r="D145">
        <f t="shared" si="23"/>
        <v>7.5272455360651233E-2</v>
      </c>
      <c r="E145">
        <f t="shared" si="24"/>
        <v>0</v>
      </c>
      <c r="F145" s="5">
        <f t="shared" si="25"/>
        <v>3.378453383246481E-3</v>
      </c>
      <c r="G145" s="1">
        <f t="shared" si="26"/>
        <v>83415420.884423092</v>
      </c>
      <c r="H145" s="1">
        <f t="shared" si="27"/>
        <v>8935.5056130185621</v>
      </c>
      <c r="I145" s="1">
        <f t="shared" si="28"/>
        <v>0</v>
      </c>
      <c r="J145" s="1">
        <f t="shared" si="29"/>
        <v>343856.44424290385</v>
      </c>
      <c r="K145" s="1">
        <f t="shared" si="30"/>
        <v>15729.165721018373</v>
      </c>
    </row>
    <row r="146" spans="1:11" x14ac:dyDescent="0.25">
      <c r="A146">
        <v>142</v>
      </c>
      <c r="B146" s="4">
        <f t="shared" si="21"/>
        <v>44067</v>
      </c>
      <c r="C146">
        <f t="shared" si="22"/>
        <v>6.4283485347450819E-2</v>
      </c>
      <c r="D146">
        <f t="shared" si="23"/>
        <v>7.5272455360651233E-2</v>
      </c>
      <c r="E146">
        <f t="shared" si="24"/>
        <v>0</v>
      </c>
      <c r="F146" s="5">
        <f t="shared" si="25"/>
        <v>3.378453383246481E-3</v>
      </c>
      <c r="G146" s="1">
        <f t="shared" si="26"/>
        <v>83414849.005483791</v>
      </c>
      <c r="H146" s="1">
        <f t="shared" si="27"/>
        <v>8804.5989157738859</v>
      </c>
      <c r="I146" s="1">
        <f t="shared" si="28"/>
        <v>0</v>
      </c>
      <c r="J146" s="1">
        <f t="shared" si="29"/>
        <v>344529.04169028462</v>
      </c>
      <c r="K146" s="1">
        <f t="shared" si="30"/>
        <v>15759.353910187694</v>
      </c>
    </row>
    <row r="147" spans="1:11" x14ac:dyDescent="0.25">
      <c r="A147">
        <v>143</v>
      </c>
      <c r="B147" s="4">
        <f t="shared" si="21"/>
        <v>44068</v>
      </c>
      <c r="C147">
        <f t="shared" si="22"/>
        <v>6.4283485347450819E-2</v>
      </c>
      <c r="D147">
        <f t="shared" si="23"/>
        <v>7.5272455360651233E-2</v>
      </c>
      <c r="E147">
        <f t="shared" si="24"/>
        <v>0</v>
      </c>
      <c r="F147" s="5">
        <f t="shared" si="25"/>
        <v>3.378453383246481E-3</v>
      </c>
      <c r="G147" s="1">
        <f t="shared" si="26"/>
        <v>83414285.508532748</v>
      </c>
      <c r="H147" s="1">
        <f t="shared" si="27"/>
        <v>8675.606160959831</v>
      </c>
      <c r="I147" s="1">
        <f t="shared" si="28"/>
        <v>0</v>
      </c>
      <c r="J147" s="1">
        <f t="shared" si="29"/>
        <v>345191.78546914062</v>
      </c>
      <c r="K147" s="1">
        <f t="shared" si="30"/>
        <v>15789.099837182819</v>
      </c>
    </row>
    <row r="148" spans="1:11" x14ac:dyDescent="0.25">
      <c r="A148">
        <v>144</v>
      </c>
      <c r="B148" s="4">
        <f t="shared" si="21"/>
        <v>44069</v>
      </c>
      <c r="C148">
        <f t="shared" si="22"/>
        <v>6.4283485347450819E-2</v>
      </c>
      <c r="D148">
        <f t="shared" si="23"/>
        <v>7.5272455360651233E-2</v>
      </c>
      <c r="E148">
        <f t="shared" si="24"/>
        <v>0</v>
      </c>
      <c r="F148" s="5">
        <f t="shared" si="25"/>
        <v>3.378453383246481E-3</v>
      </c>
      <c r="G148" s="1">
        <f t="shared" si="26"/>
        <v>83413730.270907268</v>
      </c>
      <c r="H148" s="1">
        <f t="shared" si="27"/>
        <v>8548.4994779814824</v>
      </c>
      <c r="I148" s="1">
        <f t="shared" si="28"/>
        <v>0</v>
      </c>
      <c r="J148" s="1">
        <f t="shared" si="29"/>
        <v>345844.81964661804</v>
      </c>
      <c r="K148" s="1">
        <f t="shared" si="30"/>
        <v>15818.409968169028</v>
      </c>
    </row>
    <row r="149" spans="1:11" x14ac:dyDescent="0.25">
      <c r="A149">
        <v>145</v>
      </c>
      <c r="B149" s="4">
        <f t="shared" si="21"/>
        <v>44070</v>
      </c>
      <c r="C149">
        <f t="shared" si="22"/>
        <v>6.4283485347450819E-2</v>
      </c>
      <c r="D149">
        <f t="shared" si="23"/>
        <v>7.5272455360651233E-2</v>
      </c>
      <c r="E149">
        <f t="shared" si="24"/>
        <v>0</v>
      </c>
      <c r="F149" s="5">
        <f t="shared" si="25"/>
        <v>3.378453383246481E-3</v>
      </c>
      <c r="G149" s="1">
        <f t="shared" si="26"/>
        <v>83413183.171734095</v>
      </c>
      <c r="H149" s="1">
        <f t="shared" si="27"/>
        <v>8423.2513988134197</v>
      </c>
      <c r="I149" s="1">
        <f t="shared" si="28"/>
        <v>0</v>
      </c>
      <c r="J149" s="1">
        <f t="shared" si="29"/>
        <v>346488.28619197494</v>
      </c>
      <c r="K149" s="1">
        <f t="shared" si="30"/>
        <v>15847.290675152095</v>
      </c>
    </row>
    <row r="150" spans="1:11" x14ac:dyDescent="0.25">
      <c r="A150">
        <v>146</v>
      </c>
      <c r="B150" s="4">
        <f t="shared" si="21"/>
        <v>44071</v>
      </c>
      <c r="C150">
        <f t="shared" si="22"/>
        <v>6.4283485347450819E-2</v>
      </c>
      <c r="D150">
        <f t="shared" si="23"/>
        <v>7.5272455360651233E-2</v>
      </c>
      <c r="E150">
        <f t="shared" si="24"/>
        <v>0</v>
      </c>
      <c r="F150" s="5">
        <f t="shared" si="25"/>
        <v>3.378453383246481E-3</v>
      </c>
      <c r="G150" s="1">
        <f t="shared" si="26"/>
        <v>83412644.091903538</v>
      </c>
      <c r="H150" s="1">
        <f t="shared" si="27"/>
        <v>8299.8348522806446</v>
      </c>
      <c r="I150" s="1">
        <f t="shared" si="28"/>
        <v>0</v>
      </c>
      <c r="J150" s="1">
        <f t="shared" si="29"/>
        <v>347122.32500688365</v>
      </c>
      <c r="K150" s="1">
        <f t="shared" si="30"/>
        <v>15875.748237338352</v>
      </c>
    </row>
    <row r="151" spans="1:11" x14ac:dyDescent="0.25">
      <c r="A151">
        <v>147</v>
      </c>
      <c r="B151" s="4">
        <f t="shared" si="21"/>
        <v>44072</v>
      </c>
      <c r="C151">
        <f t="shared" si="22"/>
        <v>6.4283485347450819E-2</v>
      </c>
      <c r="D151">
        <f t="shared" si="23"/>
        <v>7.5272455360651233E-2</v>
      </c>
      <c r="E151">
        <f t="shared" si="24"/>
        <v>0</v>
      </c>
      <c r="F151" s="5">
        <f t="shared" si="25"/>
        <v>3.378453383246481E-3</v>
      </c>
      <c r="G151" s="1">
        <f t="shared" si="26"/>
        <v>83412112.914043844</v>
      </c>
      <c r="H151" s="1">
        <f t="shared" si="27"/>
        <v>8178.2231584179453</v>
      </c>
      <c r="I151" s="1">
        <f t="shared" si="28"/>
        <v>0</v>
      </c>
      <c r="J151" s="1">
        <f t="shared" si="29"/>
        <v>347747.07395530271</v>
      </c>
      <c r="K151" s="1">
        <f t="shared" si="30"/>
        <v>15903.788842475426</v>
      </c>
    </row>
    <row r="152" spans="1:11" x14ac:dyDescent="0.25">
      <c r="A152">
        <v>148</v>
      </c>
      <c r="B152" s="4">
        <f t="shared" si="21"/>
        <v>44073</v>
      </c>
      <c r="C152">
        <f t="shared" si="22"/>
        <v>6.4283485347450819E-2</v>
      </c>
      <c r="D152">
        <f t="shared" si="23"/>
        <v>7.5272455360651233E-2</v>
      </c>
      <c r="E152">
        <f t="shared" si="24"/>
        <v>0</v>
      </c>
      <c r="F152" s="5">
        <f t="shared" si="25"/>
        <v>3.378453383246481E-3</v>
      </c>
      <c r="G152" s="1">
        <f t="shared" si="26"/>
        <v>83411589.52249603</v>
      </c>
      <c r="H152" s="1">
        <f t="shared" si="27"/>
        <v>8058.3900229067121</v>
      </c>
      <c r="I152" s="1">
        <f t="shared" si="28"/>
        <v>0</v>
      </c>
      <c r="J152" s="1">
        <f t="shared" si="29"/>
        <v>348362.66889292415</v>
      </c>
      <c r="K152" s="1">
        <f t="shared" si="30"/>
        <v>15931.418588173927</v>
      </c>
    </row>
    <row r="153" spans="1:11" x14ac:dyDescent="0.25">
      <c r="A153">
        <v>149</v>
      </c>
      <c r="B153" s="4">
        <f t="shared" si="21"/>
        <v>44074</v>
      </c>
      <c r="C153">
        <f t="shared" si="22"/>
        <v>6.4283485347450819E-2</v>
      </c>
      <c r="D153">
        <f t="shared" si="23"/>
        <v>7.5272455360651233E-2</v>
      </c>
      <c r="E153">
        <f t="shared" si="24"/>
        <v>0</v>
      </c>
      <c r="F153" s="5">
        <f t="shared" si="25"/>
        <v>3.378453383246481E-3</v>
      </c>
      <c r="G153" s="1">
        <f t="shared" si="26"/>
        <v>83411073.803289041</v>
      </c>
      <c r="H153" s="1">
        <f t="shared" si="27"/>
        <v>7940.3095315882138</v>
      </c>
      <c r="I153" s="1">
        <f t="shared" si="28"/>
        <v>0</v>
      </c>
      <c r="J153" s="1">
        <f t="shared" si="29"/>
        <v>348969.24369620212</v>
      </c>
      <c r="K153" s="1">
        <f t="shared" si="30"/>
        <v>15958.643483210335</v>
      </c>
    </row>
    <row r="154" spans="1:11" x14ac:dyDescent="0.25">
      <c r="A154">
        <v>150</v>
      </c>
      <c r="B154" s="4">
        <f t="shared" si="21"/>
        <v>44075</v>
      </c>
      <c r="C154">
        <f t="shared" si="22"/>
        <v>6.4283485347450819E-2</v>
      </c>
      <c r="D154">
        <f t="shared" si="23"/>
        <v>7.5272455360651233E-2</v>
      </c>
      <c r="E154">
        <f t="shared" si="24"/>
        <v>0</v>
      </c>
      <c r="F154" s="5">
        <f t="shared" si="25"/>
        <v>3.378453383246481E-3</v>
      </c>
      <c r="G154" s="1">
        <f t="shared" si="26"/>
        <v>83410565.64411521</v>
      </c>
      <c r="H154" s="1">
        <f t="shared" si="27"/>
        <v>7823.9561450523561</v>
      </c>
      <c r="I154" s="1">
        <f t="shared" si="28"/>
        <v>0</v>
      </c>
      <c r="J154" s="1">
        <f t="shared" si="29"/>
        <v>349566.93029096833</v>
      </c>
      <c r="K154" s="1">
        <f t="shared" si="30"/>
        <v>15985.469448811353</v>
      </c>
    </row>
    <row r="155" spans="1:11" x14ac:dyDescent="0.25">
      <c r="A155">
        <v>151</v>
      </c>
      <c r="B155" s="4">
        <f t="shared" si="21"/>
        <v>44076</v>
      </c>
      <c r="C155">
        <f t="shared" si="22"/>
        <v>6.4283485347450819E-2</v>
      </c>
      <c r="D155">
        <f t="shared" si="23"/>
        <v>7.5272455360651233E-2</v>
      </c>
      <c r="E155">
        <f t="shared" si="24"/>
        <v>0</v>
      </c>
      <c r="F155" s="5">
        <f t="shared" si="25"/>
        <v>3.378453383246481E-3</v>
      </c>
      <c r="G155" s="1">
        <f t="shared" si="26"/>
        <v>83410064.934306175</v>
      </c>
      <c r="H155" s="1">
        <f t="shared" si="27"/>
        <v>7709.30469330098</v>
      </c>
      <c r="I155" s="1">
        <f t="shared" si="28"/>
        <v>0</v>
      </c>
      <c r="J155" s="1">
        <f t="shared" si="29"/>
        <v>350155.85868064046</v>
      </c>
      <c r="K155" s="1">
        <f t="shared" si="30"/>
        <v>16011.902319919976</v>
      </c>
    </row>
    <row r="156" spans="1:11" x14ac:dyDescent="0.25">
      <c r="A156">
        <v>152</v>
      </c>
      <c r="B156" s="4">
        <f t="shared" si="21"/>
        <v>44077</v>
      </c>
      <c r="C156">
        <f t="shared" si="22"/>
        <v>6.4283485347450819E-2</v>
      </c>
      <c r="D156">
        <f t="shared" si="23"/>
        <v>7.5272455360651233E-2</v>
      </c>
      <c r="E156">
        <f t="shared" si="24"/>
        <v>0</v>
      </c>
      <c r="F156" s="5">
        <f t="shared" si="25"/>
        <v>3.378453383246481E-3</v>
      </c>
      <c r="G156" s="1">
        <f t="shared" si="26"/>
        <v>83409571.564809084</v>
      </c>
      <c r="H156" s="1">
        <f t="shared" si="27"/>
        <v>7596.3303704847367</v>
      </c>
      <c r="I156" s="1">
        <f t="shared" si="28"/>
        <v>0</v>
      </c>
      <c r="J156" s="1">
        <f t="shared" si="29"/>
        <v>350736.15697402862</v>
      </c>
      <c r="K156" s="1">
        <f t="shared" si="30"/>
        <v>16037.947846443538</v>
      </c>
    </row>
    <row r="157" spans="1:11" x14ac:dyDescent="0.25">
      <c r="A157">
        <v>153</v>
      </c>
      <c r="B157" s="4">
        <f t="shared" si="21"/>
        <v>44078</v>
      </c>
      <c r="C157">
        <f t="shared" si="22"/>
        <v>6.4283485347450819E-2</v>
      </c>
      <c r="D157">
        <f t="shared" si="23"/>
        <v>7.5272455360651233E-2</v>
      </c>
      <c r="E157">
        <f t="shared" si="24"/>
        <v>0</v>
      </c>
      <c r="F157" s="5">
        <f t="shared" si="25"/>
        <v>3.378453383246481E-3</v>
      </c>
      <c r="G157" s="1">
        <f t="shared" si="26"/>
        <v>83409085.428163096</v>
      </c>
      <c r="H157" s="1">
        <f t="shared" si="27"/>
        <v>7485.0087297125801</v>
      </c>
      <c r="I157" s="1">
        <f t="shared" si="28"/>
        <v>0</v>
      </c>
      <c r="J157" s="1">
        <f t="shared" si="29"/>
        <v>351307.95141274569</v>
      </c>
      <c r="K157" s="1">
        <f t="shared" si="30"/>
        <v>16063.61169448396</v>
      </c>
    </row>
    <row r="158" spans="1:11" x14ac:dyDescent="0.25">
      <c r="A158">
        <v>154</v>
      </c>
      <c r="B158" s="4">
        <f t="shared" si="21"/>
        <v>44079</v>
      </c>
      <c r="C158">
        <f t="shared" si="22"/>
        <v>6.4283485347450819E-2</v>
      </c>
      <c r="D158">
        <f t="shared" si="23"/>
        <v>7.5272455360651233E-2</v>
      </c>
      <c r="E158">
        <f t="shared" si="24"/>
        <v>0</v>
      </c>
      <c r="F158" s="5">
        <f t="shared" si="25"/>
        <v>3.378453383246481E-3</v>
      </c>
      <c r="G158" s="1">
        <f t="shared" si="26"/>
        <v>83408606.418476328</v>
      </c>
      <c r="H158" s="1">
        <f t="shared" si="27"/>
        <v>7375.3156779329802</v>
      </c>
      <c r="I158" s="1">
        <f t="shared" si="28"/>
        <v>0</v>
      </c>
      <c r="J158" s="1">
        <f t="shared" si="29"/>
        <v>351871.36639822705</v>
      </c>
      <c r="K158" s="1">
        <f t="shared" si="30"/>
        <v>16088.899447550486</v>
      </c>
    </row>
    <row r="159" spans="1:11" x14ac:dyDescent="0.25">
      <c r="A159">
        <v>155</v>
      </c>
      <c r="B159" s="4">
        <f t="shared" si="21"/>
        <v>44080</v>
      </c>
      <c r="C159">
        <f t="shared" si="22"/>
        <v>6.4283485347450819E-2</v>
      </c>
      <c r="D159">
        <f t="shared" si="23"/>
        <v>7.5272455360651233E-2</v>
      </c>
      <c r="E159">
        <f t="shared" si="24"/>
        <v>0</v>
      </c>
      <c r="F159" s="5">
        <f t="shared" si="25"/>
        <v>3.378453383246481E-3</v>
      </c>
      <c r="G159" s="1">
        <f t="shared" si="26"/>
        <v>83408134.431403026</v>
      </c>
      <c r="H159" s="1">
        <f t="shared" si="27"/>
        <v>7267.2274708859031</v>
      </c>
      <c r="I159" s="1">
        <f t="shared" si="28"/>
        <v>0</v>
      </c>
      <c r="J159" s="1">
        <f t="shared" si="29"/>
        <v>352426.52451836498</v>
      </c>
      <c r="K159" s="1">
        <f t="shared" si="30"/>
        <v>16113.816607755109</v>
      </c>
    </row>
    <row r="160" spans="1:11" x14ac:dyDescent="0.25">
      <c r="A160">
        <v>156</v>
      </c>
      <c r="B160" s="4">
        <f t="shared" si="21"/>
        <v>44081</v>
      </c>
      <c r="C160">
        <f t="shared" si="22"/>
        <v>6.4283485347450819E-2</v>
      </c>
      <c r="D160">
        <f t="shared" si="23"/>
        <v>7.5272455360651233E-2</v>
      </c>
      <c r="E160">
        <f t="shared" si="24"/>
        <v>0</v>
      </c>
      <c r="F160" s="5">
        <f t="shared" si="25"/>
        <v>3.378453383246481E-3</v>
      </c>
      <c r="G160" s="1">
        <f t="shared" si="26"/>
        <v>83407669.364121154</v>
      </c>
      <c r="H160" s="1">
        <f t="shared" si="27"/>
        <v>7160.7207081246552</v>
      </c>
      <c r="I160" s="1">
        <f t="shared" si="28"/>
        <v>0</v>
      </c>
      <c r="J160" s="1">
        <f t="shared" si="29"/>
        <v>352973.54657376296</v>
      </c>
      <c r="K160" s="1">
        <f t="shared" si="30"/>
        <v>16138.368596990946</v>
      </c>
    </row>
    <row r="161" spans="1:11" x14ac:dyDescent="0.25">
      <c r="A161">
        <v>157</v>
      </c>
      <c r="B161" s="4">
        <f t="shared" si="21"/>
        <v>44082</v>
      </c>
      <c r="C161">
        <f t="shared" si="22"/>
        <v>6.4283485347450819E-2</v>
      </c>
      <c r="D161">
        <f t="shared" si="23"/>
        <v>7.5272455360651233E-2</v>
      </c>
      <c r="E161">
        <f t="shared" si="24"/>
        <v>0</v>
      </c>
      <c r="F161" s="5">
        <f t="shared" si="25"/>
        <v>3.378453383246481E-3</v>
      </c>
      <c r="G161" s="1">
        <f t="shared" si="26"/>
        <v>83407211.115310222</v>
      </c>
      <c r="H161" s="1">
        <f t="shared" si="27"/>
        <v>7055.7723281066956</v>
      </c>
      <c r="I161" s="1">
        <f t="shared" si="28"/>
        <v>0</v>
      </c>
      <c r="J161" s="1">
        <f t="shared" si="29"/>
        <v>353512.55160361534</v>
      </c>
      <c r="K161" s="1">
        <f t="shared" si="30"/>
        <v>16162.560758093792</v>
      </c>
    </row>
    <row r="162" spans="1:11" x14ac:dyDescent="0.25">
      <c r="A162">
        <v>158</v>
      </c>
      <c r="B162" s="4">
        <f t="shared" si="21"/>
        <v>44083</v>
      </c>
      <c r="C162">
        <f t="shared" si="22"/>
        <v>6.4283485347450819E-2</v>
      </c>
      <c r="D162">
        <f t="shared" si="23"/>
        <v>7.5272455360651233E-2</v>
      </c>
      <c r="E162">
        <f t="shared" si="24"/>
        <v>0</v>
      </c>
      <c r="F162" s="5">
        <f t="shared" si="25"/>
        <v>3.378453383246481E-3</v>
      </c>
      <c r="G162" s="1">
        <f t="shared" si="26"/>
        <v>83406759.585129485</v>
      </c>
      <c r="H162" s="1">
        <f t="shared" si="27"/>
        <v>6952.3596033525137</v>
      </c>
      <c r="I162" s="1">
        <f t="shared" si="28"/>
        <v>0</v>
      </c>
      <c r="J162" s="1">
        <f t="shared" si="29"/>
        <v>354043.65691121767</v>
      </c>
      <c r="K162" s="1">
        <f t="shared" si="30"/>
        <v>16186.398355987101</v>
      </c>
    </row>
    <row r="163" spans="1:11" x14ac:dyDescent="0.25">
      <c r="A163">
        <v>159</v>
      </c>
      <c r="B163" s="4">
        <f t="shared" si="21"/>
        <v>44084</v>
      </c>
      <c r="C163">
        <f t="shared" si="22"/>
        <v>6.4283485347450819E-2</v>
      </c>
      <c r="D163">
        <f t="shared" si="23"/>
        <v>7.5272455360651233E-2</v>
      </c>
      <c r="E163">
        <f t="shared" si="24"/>
        <v>0</v>
      </c>
      <c r="F163" s="5">
        <f t="shared" si="25"/>
        <v>3.378453383246481E-3</v>
      </c>
      <c r="G163" s="1">
        <f t="shared" si="26"/>
        <v>83406314.675196454</v>
      </c>
      <c r="H163" s="1">
        <f t="shared" si="27"/>
        <v>6850.4601356716903</v>
      </c>
      <c r="I163" s="1">
        <f t="shared" si="28"/>
        <v>0</v>
      </c>
      <c r="J163" s="1">
        <f t="shared" si="29"/>
        <v>354566.97808911221</v>
      </c>
      <c r="K163" s="1">
        <f t="shared" si="30"/>
        <v>16209.886578810594</v>
      </c>
    </row>
    <row r="164" spans="1:11" x14ac:dyDescent="0.25">
      <c r="A164">
        <v>160</v>
      </c>
      <c r="B164" s="4">
        <f t="shared" si="21"/>
        <v>44085</v>
      </c>
      <c r="C164">
        <f t="shared" si="22"/>
        <v>6.4283485347450819E-2</v>
      </c>
      <c r="D164">
        <f t="shared" si="23"/>
        <v>7.5272455360651233E-2</v>
      </c>
      <c r="E164">
        <f t="shared" si="24"/>
        <v>0</v>
      </c>
      <c r="F164" s="5">
        <f t="shared" si="25"/>
        <v>3.378453383246481E-3</v>
      </c>
      <c r="G164" s="1">
        <f t="shared" si="26"/>
        <v>83405876.28856568</v>
      </c>
      <c r="H164" s="1">
        <f t="shared" si="27"/>
        <v>6750.0518514552741</v>
      </c>
      <c r="I164" s="1">
        <f t="shared" si="28"/>
        <v>0</v>
      </c>
      <c r="J164" s="1">
        <f t="shared" si="29"/>
        <v>355082.62904387445</v>
      </c>
      <c r="K164" s="1">
        <f t="shared" si="30"/>
        <v>16233.030539032748</v>
      </c>
    </row>
    <row r="165" spans="1:11" x14ac:dyDescent="0.25">
      <c r="A165">
        <v>161</v>
      </c>
      <c r="B165" s="4">
        <f t="shared" si="21"/>
        <v>44086</v>
      </c>
      <c r="C165">
        <f t="shared" si="22"/>
        <v>6.4283485347450819E-2</v>
      </c>
      <c r="D165">
        <f t="shared" si="23"/>
        <v>7.5272455360651233E-2</v>
      </c>
      <c r="E165">
        <f t="shared" si="24"/>
        <v>0</v>
      </c>
      <c r="F165" s="5">
        <f t="shared" si="25"/>
        <v>3.378453383246481E-3</v>
      </c>
      <c r="G165" s="1">
        <f t="shared" si="26"/>
        <v>83405444.329707921</v>
      </c>
      <c r="H165" s="1">
        <f t="shared" si="27"/>
        <v>6651.1129970335987</v>
      </c>
      <c r="I165" s="1">
        <f t="shared" si="28"/>
        <v>0</v>
      </c>
      <c r="J165" s="1">
        <f t="shared" si="29"/>
        <v>355590.72202054522</v>
      </c>
      <c r="K165" s="1">
        <f t="shared" si="30"/>
        <v>16255.835274547388</v>
      </c>
    </row>
    <row r="166" spans="1:11" x14ac:dyDescent="0.25">
      <c r="A166">
        <v>162</v>
      </c>
      <c r="B166" s="4">
        <f t="shared" si="21"/>
        <v>44087</v>
      </c>
      <c r="C166">
        <f t="shared" si="22"/>
        <v>6.4283485347450819E-2</v>
      </c>
      <c r="D166">
        <f t="shared" si="23"/>
        <v>7.5272455360651233E-2</v>
      </c>
      <c r="E166">
        <f t="shared" si="24"/>
        <v>0</v>
      </c>
      <c r="F166" s="5">
        <f t="shared" si="25"/>
        <v>3.378453383246481E-3</v>
      </c>
      <c r="G166" s="1">
        <f t="shared" si="26"/>
        <v>83405018.704489484</v>
      </c>
      <c r="H166" s="1">
        <f t="shared" si="27"/>
        <v>6553.622134098694</v>
      </c>
      <c r="I166" s="1">
        <f t="shared" si="28"/>
        <v>0</v>
      </c>
      <c r="J166" s="1">
        <f t="shared" si="29"/>
        <v>356091.36762671306</v>
      </c>
      <c r="K166" s="1">
        <f t="shared" si="30"/>
        <v>16278.305749754571</v>
      </c>
    </row>
    <row r="167" spans="1:11" x14ac:dyDescent="0.25">
      <c r="A167">
        <v>163</v>
      </c>
      <c r="B167" s="4">
        <f t="shared" si="21"/>
        <v>44088</v>
      </c>
      <c r="C167">
        <f t="shared" si="22"/>
        <v>6.4283485347450819E-2</v>
      </c>
      <c r="D167">
        <f t="shared" si="23"/>
        <v>7.5272455360651233E-2</v>
      </c>
      <c r="E167">
        <f t="shared" si="24"/>
        <v>0</v>
      </c>
      <c r="F167" s="5">
        <f t="shared" si="25"/>
        <v>3.378453383246481E-3</v>
      </c>
      <c r="G167" s="1">
        <f t="shared" si="26"/>
        <v>83404599.320151985</v>
      </c>
      <c r="H167" s="1">
        <f t="shared" si="27"/>
        <v>6457.5581351904448</v>
      </c>
      <c r="I167" s="1">
        <f t="shared" si="28"/>
        <v>0</v>
      </c>
      <c r="J167" s="1">
        <f t="shared" si="29"/>
        <v>356584.67485625256</v>
      </c>
      <c r="K167" s="1">
        <f t="shared" si="30"/>
        <v>16300.446856626035</v>
      </c>
    </row>
    <row r="168" spans="1:11" x14ac:dyDescent="0.25">
      <c r="A168">
        <v>164</v>
      </c>
      <c r="B168" s="4">
        <f t="shared" si="21"/>
        <v>44089</v>
      </c>
      <c r="C168">
        <f t="shared" si="22"/>
        <v>6.4283485347450819E-2</v>
      </c>
      <c r="D168">
        <f t="shared" si="23"/>
        <v>7.5272455360651233E-2</v>
      </c>
      <c r="E168">
        <f t="shared" si="24"/>
        <v>0</v>
      </c>
      <c r="F168" s="5">
        <f t="shared" si="25"/>
        <v>3.378453383246481E-3</v>
      </c>
      <c r="G168" s="1">
        <f t="shared" si="26"/>
        <v>83404186.085292324</v>
      </c>
      <c r="H168" s="1">
        <f t="shared" si="27"/>
        <v>6362.9001792456556</v>
      </c>
      <c r="I168" s="1">
        <f t="shared" si="28"/>
        <v>0</v>
      </c>
      <c r="J168" s="1">
        <f t="shared" si="29"/>
        <v>357070.7511127225</v>
      </c>
      <c r="K168" s="1">
        <f t="shared" si="30"/>
        <v>16322.26341575538</v>
      </c>
    </row>
    <row r="169" spans="1:11" x14ac:dyDescent="0.25">
      <c r="A169">
        <v>165</v>
      </c>
      <c r="B169" s="4">
        <f t="shared" si="21"/>
        <v>44090</v>
      </c>
      <c r="C169">
        <f t="shared" si="22"/>
        <v>6.4283485347450819E-2</v>
      </c>
      <c r="D169">
        <f t="shared" si="23"/>
        <v>7.5272455360651233E-2</v>
      </c>
      <c r="E169">
        <f t="shared" si="24"/>
        <v>0</v>
      </c>
      <c r="F169" s="5">
        <f t="shared" si="25"/>
        <v>3.378453383246481E-3</v>
      </c>
      <c r="G169" s="1">
        <f t="shared" si="26"/>
        <v>83403778.909843013</v>
      </c>
      <c r="H169" s="1">
        <f t="shared" si="27"/>
        <v>6269.6277472092006</v>
      </c>
      <c r="I169" s="1">
        <f t="shared" si="28"/>
        <v>0</v>
      </c>
      <c r="J169" s="1">
        <f t="shared" si="29"/>
        <v>357549.70223242906</v>
      </c>
      <c r="K169" s="1">
        <f t="shared" si="30"/>
        <v>16343.760177393213</v>
      </c>
    </row>
    <row r="170" spans="1:11" x14ac:dyDescent="0.25">
      <c r="A170">
        <v>166</v>
      </c>
      <c r="B170" s="4">
        <f t="shared" si="21"/>
        <v>44091</v>
      </c>
      <c r="C170">
        <f t="shared" si="22"/>
        <v>6.4283485347450819E-2</v>
      </c>
      <c r="D170">
        <f t="shared" si="23"/>
        <v>7.5272455360651233E-2</v>
      </c>
      <c r="E170">
        <f t="shared" si="24"/>
        <v>0</v>
      </c>
      <c r="F170" s="5">
        <f t="shared" si="25"/>
        <v>3.378453383246481E-3</v>
      </c>
      <c r="G170" s="1">
        <f t="shared" si="26"/>
        <v>83403377.705052719</v>
      </c>
      <c r="H170" s="1">
        <f t="shared" si="27"/>
        <v>6177.7206177064409</v>
      </c>
      <c r="I170" s="1">
        <f t="shared" si="28"/>
        <v>0</v>
      </c>
      <c r="J170" s="1">
        <f t="shared" si="29"/>
        <v>358021.63250715879</v>
      </c>
      <c r="K170" s="1">
        <f t="shared" si="30"/>
        <v>16364.941822467468</v>
      </c>
    </row>
    <row r="171" spans="1:11" x14ac:dyDescent="0.25">
      <c r="A171">
        <v>167</v>
      </c>
      <c r="B171" s="4">
        <f t="shared" si="21"/>
        <v>44092</v>
      </c>
      <c r="C171">
        <f t="shared" si="22"/>
        <v>6.4283485347450819E-2</v>
      </c>
      <c r="D171">
        <f t="shared" si="23"/>
        <v>7.5272455360651233E-2</v>
      </c>
      <c r="E171">
        <f t="shared" si="24"/>
        <v>0</v>
      </c>
      <c r="F171" s="5">
        <f t="shared" si="25"/>
        <v>3.378453383246481E-3</v>
      </c>
      <c r="G171" s="1">
        <f t="shared" si="26"/>
        <v>83402982.383467093</v>
      </c>
      <c r="H171" s="1">
        <f t="shared" si="27"/>
        <v>6087.1588627761012</v>
      </c>
      <c r="I171" s="1">
        <f t="shared" si="28"/>
        <v>0</v>
      </c>
      <c r="J171" s="1">
        <f t="shared" si="29"/>
        <v>358486.64470658568</v>
      </c>
      <c r="K171" s="1">
        <f t="shared" si="30"/>
        <v>16385.812963589109</v>
      </c>
    </row>
    <row r="172" spans="1:11" x14ac:dyDescent="0.25">
      <c r="A172">
        <v>168</v>
      </c>
      <c r="B172" s="4">
        <f t="shared" si="21"/>
        <v>44093</v>
      </c>
      <c r="C172">
        <f t="shared" si="22"/>
        <v>6.4283485347450819E-2</v>
      </c>
      <c r="D172">
        <f t="shared" si="23"/>
        <v>7.5272455360651233E-2</v>
      </c>
      <c r="E172">
        <f t="shared" si="24"/>
        <v>0</v>
      </c>
      <c r="F172" s="5">
        <f t="shared" si="25"/>
        <v>3.378453383246481E-3</v>
      </c>
      <c r="G172" s="1">
        <f t="shared" si="26"/>
        <v>83402592.858909979</v>
      </c>
      <c r="H172" s="1">
        <f t="shared" si="27"/>
        <v>5997.9228436627991</v>
      </c>
      <c r="I172" s="1">
        <f t="shared" si="28"/>
        <v>0</v>
      </c>
      <c r="J172" s="1">
        <f t="shared" si="29"/>
        <v>358944.84010035719</v>
      </c>
      <c r="K172" s="1">
        <f t="shared" si="30"/>
        <v>16406.378146043415</v>
      </c>
    </row>
    <row r="173" spans="1:11" x14ac:dyDescent="0.25">
      <c r="A173">
        <v>169</v>
      </c>
      <c r="B173" s="4">
        <f t="shared" si="21"/>
        <v>44094</v>
      </c>
      <c r="C173">
        <f t="shared" si="22"/>
        <v>6.4283485347450819E-2</v>
      </c>
      <c r="D173">
        <f t="shared" si="23"/>
        <v>7.5272455360651233E-2</v>
      </c>
      <c r="E173">
        <f t="shared" si="24"/>
        <v>0</v>
      </c>
      <c r="F173" s="5">
        <f t="shared" si="25"/>
        <v>3.378453383246481E-3</v>
      </c>
      <c r="G173" s="1">
        <f t="shared" si="26"/>
        <v>83402209.046464741</v>
      </c>
      <c r="H173" s="1">
        <f t="shared" si="27"/>
        <v>5909.9932066684532</v>
      </c>
      <c r="I173" s="1">
        <f t="shared" si="28"/>
        <v>0</v>
      </c>
      <c r="J173" s="1">
        <f t="shared" si="29"/>
        <v>359396.3184798634</v>
      </c>
      <c r="K173" s="1">
        <f t="shared" si="30"/>
        <v>16426.641848767038</v>
      </c>
    </row>
    <row r="174" spans="1:11" x14ac:dyDescent="0.25">
      <c r="A174">
        <v>170</v>
      </c>
      <c r="B174" s="4">
        <f t="shared" si="21"/>
        <v>44095</v>
      </c>
      <c r="C174">
        <f t="shared" si="22"/>
        <v>6.4283485347450819E-2</v>
      </c>
      <c r="D174">
        <f t="shared" si="23"/>
        <v>7.5272455360651233E-2</v>
      </c>
      <c r="E174">
        <f t="shared" si="24"/>
        <v>0</v>
      </c>
      <c r="F174" s="5">
        <f t="shared" si="25"/>
        <v>3.378453383246481E-3</v>
      </c>
      <c r="G174" s="1">
        <f t="shared" si="26"/>
        <v>83401830.862455979</v>
      </c>
      <c r="H174" s="1">
        <f t="shared" si="27"/>
        <v>5823.3508790617752</v>
      </c>
      <c r="I174" s="1">
        <f t="shared" si="28"/>
        <v>0</v>
      </c>
      <c r="J174" s="1">
        <f t="shared" si="29"/>
        <v>359841.17817969411</v>
      </c>
      <c r="K174" s="1">
        <f t="shared" si="30"/>
        <v>16446.60848531107</v>
      </c>
    </row>
    <row r="175" spans="1:11" x14ac:dyDescent="0.25">
      <c r="A175">
        <v>171</v>
      </c>
      <c r="B175" s="4">
        <f t="shared" si="21"/>
        <v>44096</v>
      </c>
      <c r="C175">
        <f t="shared" si="22"/>
        <v>6.4283485347450819E-2</v>
      </c>
      <c r="D175">
        <f t="shared" si="23"/>
        <v>7.5272455360651233E-2</v>
      </c>
      <c r="E175">
        <f t="shared" si="24"/>
        <v>0</v>
      </c>
      <c r="F175" s="5">
        <f t="shared" si="25"/>
        <v>3.378453383246481E-3</v>
      </c>
      <c r="G175" s="1">
        <f t="shared" si="26"/>
        <v>83401458.224431425</v>
      </c>
      <c r="H175" s="1">
        <f t="shared" si="27"/>
        <v>5737.9770650450791</v>
      </c>
      <c r="I175" s="1">
        <f t="shared" si="28"/>
        <v>0</v>
      </c>
      <c r="J175" s="1">
        <f t="shared" si="29"/>
        <v>360279.51609878772</v>
      </c>
      <c r="K175" s="1">
        <f t="shared" si="30"/>
        <v>16466.282404790269</v>
      </c>
    </row>
    <row r="176" spans="1:11" x14ac:dyDescent="0.25">
      <c r="A176">
        <v>172</v>
      </c>
      <c r="B176" s="4">
        <f t="shared" si="21"/>
        <v>44097</v>
      </c>
      <c r="C176">
        <f t="shared" si="22"/>
        <v>6.4283485347450819E-2</v>
      </c>
      <c r="D176">
        <f t="shared" si="23"/>
        <v>7.5272455360651233E-2</v>
      </c>
      <c r="E176">
        <f t="shared" si="24"/>
        <v>0</v>
      </c>
      <c r="F176" s="5">
        <f t="shared" si="25"/>
        <v>3.378453383246481E-3</v>
      </c>
      <c r="G176" s="1">
        <f t="shared" si="26"/>
        <v>83401091.051144183</v>
      </c>
      <c r="H176" s="1">
        <f t="shared" si="27"/>
        <v>5653.8532417776514</v>
      </c>
      <c r="I176" s="1">
        <f t="shared" si="28"/>
        <v>0</v>
      </c>
      <c r="J176" s="1">
        <f t="shared" si="29"/>
        <v>360711.42772127676</v>
      </c>
      <c r="K176" s="1">
        <f t="shared" si="30"/>
        <v>16485.667892818659</v>
      </c>
    </row>
    <row r="177" spans="1:11" x14ac:dyDescent="0.25">
      <c r="A177">
        <v>173</v>
      </c>
      <c r="B177" s="4">
        <f t="shared" si="21"/>
        <v>44098</v>
      </c>
      <c r="C177">
        <f t="shared" si="22"/>
        <v>6.4283485347450819E-2</v>
      </c>
      <c r="D177">
        <f t="shared" si="23"/>
        <v>7.5272455360651233E-2</v>
      </c>
      <c r="E177">
        <f t="shared" si="24"/>
        <v>0</v>
      </c>
      <c r="F177" s="5">
        <f t="shared" si="25"/>
        <v>3.378453383246481E-3</v>
      </c>
      <c r="G177" s="1">
        <f t="shared" si="26"/>
        <v>83400729.26253514</v>
      </c>
      <c r="H177" s="1">
        <f t="shared" si="27"/>
        <v>5570.9611554549192</v>
      </c>
      <c r="I177" s="1">
        <f t="shared" si="28"/>
        <v>0</v>
      </c>
      <c r="J177" s="1">
        <f t="shared" si="29"/>
        <v>361137.00713703415</v>
      </c>
      <c r="K177" s="1">
        <f t="shared" si="30"/>
        <v>16504.769172431723</v>
      </c>
    </row>
    <row r="178" spans="1:11" x14ac:dyDescent="0.25">
      <c r="A178">
        <v>174</v>
      </c>
      <c r="B178" s="4">
        <f t="shared" si="21"/>
        <v>44099</v>
      </c>
      <c r="C178">
        <f t="shared" si="22"/>
        <v>6.4283485347450819E-2</v>
      </c>
      <c r="D178">
        <f t="shared" si="23"/>
        <v>7.5272455360651233E-2</v>
      </c>
      <c r="E178">
        <f t="shared" si="24"/>
        <v>0</v>
      </c>
      <c r="F178" s="5">
        <f t="shared" si="25"/>
        <v>3.378453383246481E-3</v>
      </c>
      <c r="G178" s="1">
        <f t="shared" si="26"/>
        <v>83400372.779715702</v>
      </c>
      <c r="H178" s="1">
        <f t="shared" si="27"/>
        <v>5489.2828174426777</v>
      </c>
      <c r="I178" s="1">
        <f t="shared" si="28"/>
        <v>0</v>
      </c>
      <c r="J178" s="1">
        <f t="shared" si="29"/>
        <v>361556.34706192405</v>
      </c>
      <c r="K178" s="1">
        <f t="shared" si="30"/>
        <v>16523.590404995306</v>
      </c>
    </row>
    <row r="179" spans="1:11" x14ac:dyDescent="0.25">
      <c r="A179">
        <v>175</v>
      </c>
      <c r="B179" s="4">
        <f t="shared" si="21"/>
        <v>44100</v>
      </c>
      <c r="C179">
        <f t="shared" si="22"/>
        <v>6.4283485347450819E-2</v>
      </c>
      <c r="D179">
        <f t="shared" si="23"/>
        <v>7.5272455360651233E-2</v>
      </c>
      <c r="E179">
        <f t="shared" si="24"/>
        <v>0</v>
      </c>
      <c r="F179" s="5">
        <f t="shared" si="25"/>
        <v>3.378453383246481E-3</v>
      </c>
      <c r="G179" s="1">
        <f t="shared" si="26"/>
        <v>83400021.524950728</v>
      </c>
      <c r="H179" s="1">
        <f t="shared" si="27"/>
        <v>5408.8005004656379</v>
      </c>
      <c r="I179" s="1">
        <f t="shared" si="28"/>
        <v>0</v>
      </c>
      <c r="J179" s="1">
        <f t="shared" si="29"/>
        <v>361969.538857762</v>
      </c>
      <c r="K179" s="1">
        <f t="shared" si="30"/>
        <v>16542.135691101492</v>
      </c>
    </row>
    <row r="180" spans="1:11" x14ac:dyDescent="0.25">
      <c r="A180">
        <v>176</v>
      </c>
      <c r="B180" s="4">
        <f t="shared" si="21"/>
        <v>44101</v>
      </c>
      <c r="C180">
        <f t="shared" si="22"/>
        <v>6.4283485347450819E-2</v>
      </c>
      <c r="D180">
        <f t="shared" si="23"/>
        <v>7.5272455360651233E-2</v>
      </c>
      <c r="E180">
        <f t="shared" si="24"/>
        <v>0</v>
      </c>
      <c r="F180" s="5">
        <f t="shared" si="25"/>
        <v>3.378453383246481E-3</v>
      </c>
      <c r="G180" s="1">
        <f t="shared" si="26"/>
        <v>83399675.421641767</v>
      </c>
      <c r="H180" s="1">
        <f t="shared" si="27"/>
        <v>5329.4967348495693</v>
      </c>
      <c r="I180" s="1">
        <f t="shared" si="28"/>
        <v>0</v>
      </c>
      <c r="J180" s="1">
        <f t="shared" si="29"/>
        <v>362376.67255198798</v>
      </c>
      <c r="K180" s="1">
        <f t="shared" si="30"/>
        <v>16560.409071451595</v>
      </c>
    </row>
    <row r="181" spans="1:11" x14ac:dyDescent="0.25">
      <c r="A181">
        <v>177</v>
      </c>
      <c r="B181" s="4">
        <f t="shared" si="21"/>
        <v>44102</v>
      </c>
      <c r="C181">
        <f t="shared" si="22"/>
        <v>6.4283485347450819E-2</v>
      </c>
      <c r="D181">
        <f t="shared" si="23"/>
        <v>7.5272455360651233E-2</v>
      </c>
      <c r="E181">
        <f t="shared" si="24"/>
        <v>0</v>
      </c>
      <c r="F181" s="5">
        <f t="shared" si="25"/>
        <v>3.378453383246481E-3</v>
      </c>
      <c r="G181" s="1">
        <f t="shared" si="26"/>
        <v>83399334.394310459</v>
      </c>
      <c r="H181" s="1">
        <f t="shared" si="27"/>
        <v>5251.3543048163201</v>
      </c>
      <c r="I181" s="1">
        <f t="shared" si="28"/>
        <v>0</v>
      </c>
      <c r="J181" s="1">
        <f t="shared" si="29"/>
        <v>362777.83685705671</v>
      </c>
      <c r="K181" s="1">
        <f t="shared" si="30"/>
        <v>16578.414527726447</v>
      </c>
    </row>
    <row r="182" spans="1:11" x14ac:dyDescent="0.25">
      <c r="A182">
        <v>178</v>
      </c>
      <c r="B182" s="4">
        <f t="shared" si="21"/>
        <v>44103</v>
      </c>
      <c r="C182">
        <f t="shared" si="22"/>
        <v>6.4283485347450819E-2</v>
      </c>
      <c r="D182">
        <f t="shared" si="23"/>
        <v>7.5272455360651233E-2</v>
      </c>
      <c r="E182">
        <f t="shared" si="24"/>
        <v>0</v>
      </c>
      <c r="F182" s="5">
        <f t="shared" si="25"/>
        <v>3.378453383246481E-3</v>
      </c>
      <c r="G182" s="1">
        <f t="shared" si="26"/>
        <v>83398998.368582234</v>
      </c>
      <c r="H182" s="1">
        <f t="shared" si="27"/>
        <v>5174.3562448310004</v>
      </c>
      <c r="I182" s="1">
        <f t="shared" si="28"/>
        <v>0</v>
      </c>
      <c r="J182" s="1">
        <f t="shared" si="29"/>
        <v>363173.11918954895</v>
      </c>
      <c r="K182" s="1">
        <f t="shared" si="30"/>
        <v>16596.15598344418</v>
      </c>
    </row>
    <row r="183" spans="1:11" x14ac:dyDescent="0.25">
      <c r="A183">
        <v>179</v>
      </c>
      <c r="B183" s="4">
        <f t="shared" si="21"/>
        <v>44104</v>
      </c>
      <c r="C183">
        <f t="shared" si="22"/>
        <v>6.4283485347450819E-2</v>
      </c>
      <c r="D183">
        <f t="shared" si="23"/>
        <v>7.5272455360651233E-2</v>
      </c>
      <c r="E183">
        <f t="shared" si="24"/>
        <v>0</v>
      </c>
      <c r="F183" s="5">
        <f t="shared" si="25"/>
        <v>3.378453383246481E-3</v>
      </c>
      <c r="G183" s="1">
        <f t="shared" si="26"/>
        <v>83398667.271170244</v>
      </c>
      <c r="H183" s="1">
        <f t="shared" si="27"/>
        <v>5098.4858360006347</v>
      </c>
      <c r="I183" s="1">
        <f t="shared" si="28"/>
        <v>0</v>
      </c>
      <c r="J183" s="1">
        <f t="shared" si="29"/>
        <v>363562.60568900808</v>
      </c>
      <c r="K183" s="1">
        <f t="shared" si="30"/>
        <v>16613.637304805652</v>
      </c>
    </row>
    <row r="184" spans="1:11" x14ac:dyDescent="0.25">
      <c r="A184">
        <v>180</v>
      </c>
      <c r="B184" s="4">
        <f t="shared" si="21"/>
        <v>44105</v>
      </c>
      <c r="C184">
        <f t="shared" si="22"/>
        <v>6.4283485347450819E-2</v>
      </c>
      <c r="D184">
        <f t="shared" si="23"/>
        <v>7.5272455360651233E-2</v>
      </c>
      <c r="E184">
        <f t="shared" si="24"/>
        <v>0</v>
      </c>
      <c r="F184" s="5">
        <f t="shared" si="25"/>
        <v>3.378453383246481E-3</v>
      </c>
      <c r="G184" s="1">
        <f t="shared" si="26"/>
        <v>83398341.029859498</v>
      </c>
      <c r="H184" s="1">
        <f t="shared" si="27"/>
        <v>5023.7266025235795</v>
      </c>
      <c r="I184" s="1">
        <f t="shared" si="28"/>
        <v>0</v>
      </c>
      <c r="J184" s="1">
        <f t="shared" si="29"/>
        <v>363946.38123650535</v>
      </c>
      <c r="K184" s="1">
        <f t="shared" si="30"/>
        <v>16630.862301527723</v>
      </c>
    </row>
    <row r="185" spans="1:11" x14ac:dyDescent="0.25">
      <c r="A185">
        <v>181</v>
      </c>
      <c r="B185" s="4">
        <f t="shared" si="21"/>
        <v>44106</v>
      </c>
      <c r="C185">
        <f t="shared" si="22"/>
        <v>6.4283485347450819E-2</v>
      </c>
      <c r="D185">
        <f t="shared" si="23"/>
        <v>7.5272455360651233E-2</v>
      </c>
      <c r="E185">
        <f t="shared" si="24"/>
        <v>0</v>
      </c>
      <c r="F185" s="5">
        <f t="shared" si="25"/>
        <v>3.378453383246481E-3</v>
      </c>
      <c r="G185" s="1">
        <f t="shared" si="26"/>
        <v>83398019.57349126</v>
      </c>
      <c r="H185" s="1">
        <f t="shared" si="27"/>
        <v>4950.0623081890326</v>
      </c>
      <c r="I185" s="1">
        <f t="shared" si="28"/>
        <v>0</v>
      </c>
      <c r="J185" s="1">
        <f t="shared" si="29"/>
        <v>364324.52947293792</v>
      </c>
      <c r="K185" s="1">
        <f t="shared" si="30"/>
        <v>16647.834727664525</v>
      </c>
    </row>
    <row r="186" spans="1:11" x14ac:dyDescent="0.25">
      <c r="A186">
        <v>182</v>
      </c>
      <c r="B186" s="4">
        <f t="shared" si="21"/>
        <v>44107</v>
      </c>
      <c r="C186">
        <f t="shared" si="22"/>
        <v>6.4283485347450819E-2</v>
      </c>
      <c r="D186">
        <f t="shared" si="23"/>
        <v>7.5272455360651233E-2</v>
      </c>
      <c r="E186">
        <f t="shared" si="24"/>
        <v>0</v>
      </c>
      <c r="F186" s="5">
        <f t="shared" si="25"/>
        <v>3.378453383246481E-3</v>
      </c>
      <c r="G186" s="1">
        <f t="shared" si="26"/>
        <v>83397702.83194764</v>
      </c>
      <c r="H186" s="1">
        <f t="shared" si="27"/>
        <v>4877.4769529259529</v>
      </c>
      <c r="I186" s="1">
        <f t="shared" si="28"/>
        <v>0</v>
      </c>
      <c r="J186" s="1">
        <f t="shared" si="29"/>
        <v>364697.13281706354</v>
      </c>
      <c r="K186" s="1">
        <f t="shared" si="30"/>
        <v>16664.558282416907</v>
      </c>
    </row>
    <row r="187" spans="1:11" x14ac:dyDescent="0.25">
      <c r="A187">
        <v>183</v>
      </c>
      <c r="B187" s="4">
        <f t="shared" si="21"/>
        <v>44108</v>
      </c>
      <c r="C187">
        <f t="shared" si="22"/>
        <v>6.4283485347450819E-2</v>
      </c>
      <c r="D187">
        <f t="shared" si="23"/>
        <v>7.5272455360651233E-2</v>
      </c>
      <c r="E187">
        <f t="shared" si="24"/>
        <v>0</v>
      </c>
      <c r="F187" s="5">
        <f t="shared" si="25"/>
        <v>3.378453383246481E-3</v>
      </c>
      <c r="G187" s="1">
        <f t="shared" si="26"/>
        <v>83397390.736136436</v>
      </c>
      <c r="H187" s="1">
        <f t="shared" si="27"/>
        <v>4805.9547694007224</v>
      </c>
      <c r="I187" s="1">
        <f t="shared" si="28"/>
        <v>0</v>
      </c>
      <c r="J187" s="1">
        <f t="shared" si="29"/>
        <v>365064.27248327527</v>
      </c>
      <c r="K187" s="1">
        <f t="shared" si="30"/>
        <v>16681.036610930227</v>
      </c>
    </row>
    <row r="188" spans="1:11" x14ac:dyDescent="0.25">
      <c r="A188">
        <v>184</v>
      </c>
      <c r="B188" s="4">
        <f t="shared" si="21"/>
        <v>44109</v>
      </c>
      <c r="C188">
        <f t="shared" si="22"/>
        <v>6.4283485347450819E-2</v>
      </c>
      <c r="D188">
        <f t="shared" si="23"/>
        <v>7.5272455360651233E-2</v>
      </c>
      <c r="E188">
        <f t="shared" si="24"/>
        <v>0</v>
      </c>
      <c r="F188" s="5">
        <f t="shared" si="25"/>
        <v>3.378453383246481E-3</v>
      </c>
      <c r="G188" s="1">
        <f t="shared" si="26"/>
        <v>83397083.217976183</v>
      </c>
      <c r="H188" s="1">
        <f t="shared" si="27"/>
        <v>4735.4802196628889</v>
      </c>
      <c r="I188" s="1">
        <f t="shared" si="28"/>
        <v>0</v>
      </c>
      <c r="J188" s="1">
        <f t="shared" si="29"/>
        <v>365426.02849912032</v>
      </c>
      <c r="K188" s="1">
        <f t="shared" si="30"/>
        <v>16697.273305080638</v>
      </c>
    </row>
    <row r="189" spans="1:11" x14ac:dyDescent="0.25">
      <c r="A189">
        <v>185</v>
      </c>
      <c r="B189" s="4">
        <f t="shared" si="21"/>
        <v>44110</v>
      </c>
      <c r="C189">
        <f t="shared" si="22"/>
        <v>6.4283485347450819E-2</v>
      </c>
      <c r="D189">
        <f t="shared" si="23"/>
        <v>7.5272455360651233E-2</v>
      </c>
      <c r="E189">
        <f t="shared" si="24"/>
        <v>0</v>
      </c>
      <c r="F189" s="5">
        <f t="shared" si="25"/>
        <v>3.378453383246481E-3</v>
      </c>
      <c r="G189" s="1">
        <f t="shared" si="26"/>
        <v>83396780.210381389</v>
      </c>
      <c r="H189" s="1">
        <f t="shared" si="27"/>
        <v>4666.0379918383414</v>
      </c>
      <c r="I189" s="1">
        <f t="shared" si="28"/>
        <v>0</v>
      </c>
      <c r="J189" s="1">
        <f t="shared" si="29"/>
        <v>365782.47972256615</v>
      </c>
      <c r="K189" s="1">
        <f t="shared" si="30"/>
        <v>16713.271904250054</v>
      </c>
    </row>
    <row r="190" spans="1:11" x14ac:dyDescent="0.25">
      <c r="A190">
        <v>186</v>
      </c>
      <c r="B190" s="4">
        <f t="shared" si="21"/>
        <v>44111</v>
      </c>
      <c r="C190">
        <f t="shared" si="22"/>
        <v>6.4283485347450819E-2</v>
      </c>
      <c r="D190">
        <f t="shared" si="23"/>
        <v>7.5272455360651233E-2</v>
      </c>
      <c r="E190">
        <f t="shared" si="24"/>
        <v>0</v>
      </c>
      <c r="F190" s="5">
        <f t="shared" si="25"/>
        <v>3.378453383246481E-3</v>
      </c>
      <c r="G190" s="1">
        <f t="shared" si="26"/>
        <v>83396481.64724806</v>
      </c>
      <c r="H190" s="1">
        <f t="shared" si="27"/>
        <v>4597.6129968692703</v>
      </c>
      <c r="I190" s="1">
        <f t="shared" si="28"/>
        <v>0</v>
      </c>
      <c r="J190" s="1">
        <f t="shared" si="29"/>
        <v>366133.70385901793</v>
      </c>
      <c r="K190" s="1">
        <f t="shared" si="30"/>
        <v>16729.035896089936</v>
      </c>
    </row>
    <row r="191" spans="1:11" x14ac:dyDescent="0.25">
      <c r="A191">
        <v>187</v>
      </c>
      <c r="B191" s="4">
        <f t="shared" si="21"/>
        <v>44112</v>
      </c>
      <c r="C191">
        <f t="shared" si="22"/>
        <v>6.4283485347450819E-2</v>
      </c>
      <c r="D191">
        <f t="shared" si="23"/>
        <v>7.5272455360651233E-2</v>
      </c>
      <c r="E191">
        <f t="shared" si="24"/>
        <v>0</v>
      </c>
      <c r="F191" s="5">
        <f t="shared" si="25"/>
        <v>3.378453383246481E-3</v>
      </c>
      <c r="G191" s="1">
        <f t="shared" si="26"/>
        <v>83396187.463439375</v>
      </c>
      <c r="H191" s="1">
        <f t="shared" si="27"/>
        <v>4530.1903653002819</v>
      </c>
      <c r="I191" s="1">
        <f t="shared" si="28"/>
        <v>0</v>
      </c>
      <c r="J191" s="1">
        <f t="shared" si="29"/>
        <v>366479.77747809031</v>
      </c>
      <c r="K191" s="1">
        <f t="shared" si="30"/>
        <v>16744.568717274065</v>
      </c>
    </row>
    <row r="192" spans="1:11" x14ac:dyDescent="0.25">
      <c r="A192">
        <v>188</v>
      </c>
      <c r="B192" s="4">
        <f t="shared" si="21"/>
        <v>44113</v>
      </c>
      <c r="C192">
        <f t="shared" si="22"/>
        <v>6.4283485347450819E-2</v>
      </c>
      <c r="D192">
        <f t="shared" si="23"/>
        <v>7.5272455360651233E-2</v>
      </c>
      <c r="E192">
        <f t="shared" si="24"/>
        <v>0</v>
      </c>
      <c r="F192" s="5">
        <f t="shared" si="25"/>
        <v>3.378453383246481E-3</v>
      </c>
      <c r="G192" s="1">
        <f t="shared" si="26"/>
        <v>83395897.594771549</v>
      </c>
      <c r="H192" s="1">
        <f t="shared" si="27"/>
        <v>4463.7554441100337</v>
      </c>
      <c r="I192" s="1">
        <f t="shared" si="28"/>
        <v>0</v>
      </c>
      <c r="J192" s="1">
        <f t="shared" si="29"/>
        <v>366820.77603013761</v>
      </c>
      <c r="K192" s="1">
        <f t="shared" si="30"/>
        <v>16759.873754240463</v>
      </c>
    </row>
    <row r="193" spans="1:11" x14ac:dyDescent="0.25">
      <c r="A193">
        <v>189</v>
      </c>
      <c r="B193" s="4">
        <f t="shared" si="21"/>
        <v>44114</v>
      </c>
      <c r="C193">
        <f t="shared" si="22"/>
        <v>6.4283485347450819E-2</v>
      </c>
      <c r="D193">
        <f t="shared" si="23"/>
        <v>7.5272455360651233E-2</v>
      </c>
      <c r="E193">
        <f t="shared" si="24"/>
        <v>0</v>
      </c>
      <c r="F193" s="5">
        <f t="shared" si="25"/>
        <v>3.378453383246481E-3</v>
      </c>
      <c r="G193" s="1">
        <f t="shared" si="26"/>
        <v>83395611.977999985</v>
      </c>
      <c r="H193" s="1">
        <f t="shared" si="27"/>
        <v>4398.2937935877753</v>
      </c>
      <c r="I193" s="1">
        <f t="shared" si="28"/>
        <v>0</v>
      </c>
      <c r="J193" s="1">
        <f t="shared" si="29"/>
        <v>367156.77386254526</v>
      </c>
      <c r="K193" s="1">
        <f t="shared" si="30"/>
        <v>16774.9543439226</v>
      </c>
    </row>
    <row r="194" spans="1:11" x14ac:dyDescent="0.25">
      <c r="A194">
        <v>190</v>
      </c>
      <c r="B194" s="4">
        <f t="shared" si="21"/>
        <v>44115</v>
      </c>
      <c r="C194">
        <f t="shared" si="22"/>
        <v>6.4283485347450819E-2</v>
      </c>
      <c r="D194">
        <f t="shared" si="23"/>
        <v>7.5272455360651233E-2</v>
      </c>
      <c r="E194">
        <f t="shared" si="24"/>
        <v>0</v>
      </c>
      <c r="F194" s="5">
        <f t="shared" si="25"/>
        <v>3.378453383246481E-3</v>
      </c>
      <c r="G194" s="1">
        <f t="shared" si="26"/>
        <v>83395330.550805524</v>
      </c>
      <c r="H194" s="1">
        <f t="shared" si="27"/>
        <v>4333.7911842541725</v>
      </c>
      <c r="I194" s="1">
        <f t="shared" si="28"/>
        <v>0</v>
      </c>
      <c r="J194" s="1">
        <f t="shared" si="29"/>
        <v>367487.84423578612</v>
      </c>
      <c r="K194" s="1">
        <f t="shared" si="30"/>
        <v>16789.813774470058</v>
      </c>
    </row>
    <row r="195" spans="1:11" x14ac:dyDescent="0.25">
      <c r="A195">
        <v>191</v>
      </c>
      <c r="B195" s="4">
        <f t="shared" si="21"/>
        <v>44116</v>
      </c>
      <c r="C195">
        <f t="shared" si="22"/>
        <v>6.4283485347450819E-2</v>
      </c>
      <c r="D195">
        <f t="shared" si="23"/>
        <v>7.5272455360651233E-2</v>
      </c>
      <c r="E195">
        <f t="shared" si="24"/>
        <v>0</v>
      </c>
      <c r="F195" s="5">
        <f t="shared" si="25"/>
        <v>3.378453383246481E-3</v>
      </c>
      <c r="G195" s="1">
        <f t="shared" si="26"/>
        <v>83395053.251781002</v>
      </c>
      <c r="H195" s="1">
        <f t="shared" si="27"/>
        <v>4270.2335938258257</v>
      </c>
      <c r="I195" s="1">
        <f t="shared" si="28"/>
        <v>0</v>
      </c>
      <c r="J195" s="1">
        <f t="shared" si="29"/>
        <v>367814.05933924526</v>
      </c>
      <c r="K195" s="1">
        <f t="shared" si="30"/>
        <v>16804.455285958786</v>
      </c>
    </row>
    <row r="196" spans="1:11" x14ac:dyDescent="0.25">
      <c r="A196">
        <v>192</v>
      </c>
      <c r="B196" s="4">
        <f t="shared" si="21"/>
        <v>44117</v>
      </c>
      <c r="C196">
        <f t="shared" si="22"/>
        <v>6.4283485347450819E-2</v>
      </c>
      <c r="D196">
        <f t="shared" si="23"/>
        <v>7.5272455360651233E-2</v>
      </c>
      <c r="E196">
        <f t="shared" si="24"/>
        <v>0</v>
      </c>
      <c r="F196" s="5">
        <f t="shared" si="25"/>
        <v>3.378453383246481E-3</v>
      </c>
      <c r="G196" s="1">
        <f t="shared" si="26"/>
        <v>83394780.020417899</v>
      </c>
      <c r="H196" s="1">
        <f t="shared" si="27"/>
        <v>4207.6072042228689</v>
      </c>
      <c r="I196" s="1">
        <f t="shared" si="28"/>
        <v>0</v>
      </c>
      <c r="J196" s="1">
        <f t="shared" si="29"/>
        <v>368135.49030681606</v>
      </c>
      <c r="K196" s="1">
        <f t="shared" si="30"/>
        <v>16818.882071091099</v>
      </c>
    </row>
    <row r="197" spans="1:11" x14ac:dyDescent="0.25">
      <c r="A197">
        <v>193</v>
      </c>
      <c r="B197" s="4">
        <f t="shared" si="21"/>
        <v>44118</v>
      </c>
      <c r="C197">
        <f t="shared" si="22"/>
        <v>6.4283485347450819E-2</v>
      </c>
      <c r="D197">
        <f t="shared" si="23"/>
        <v>7.5272455360651233E-2</v>
      </c>
      <c r="E197">
        <f t="shared" si="24"/>
        <v>0</v>
      </c>
      <c r="F197" s="5">
        <f t="shared" si="25"/>
        <v>3.378453383246481E-3</v>
      </c>
      <c r="G197" s="1">
        <f t="shared" si="26"/>
        <v>83394510.797093257</v>
      </c>
      <c r="H197" s="1">
        <f t="shared" si="27"/>
        <v>4145.8983986190724</v>
      </c>
      <c r="I197" s="1">
        <f t="shared" si="28"/>
        <v>0</v>
      </c>
      <c r="J197" s="1">
        <f t="shared" si="29"/>
        <v>368452.20723227109</v>
      </c>
      <c r="K197" s="1">
        <f t="shared" si="30"/>
        <v>16833.097275885579</v>
      </c>
    </row>
    <row r="198" spans="1:11" x14ac:dyDescent="0.25">
      <c r="A198">
        <v>194</v>
      </c>
      <c r="B198" s="4">
        <f t="shared" si="21"/>
        <v>44119</v>
      </c>
      <c r="C198">
        <f t="shared" si="22"/>
        <v>6.4283485347450819E-2</v>
      </c>
      <c r="D198">
        <f t="shared" si="23"/>
        <v>7.5272455360651233E-2</v>
      </c>
      <c r="E198">
        <f t="shared" si="24"/>
        <v>0</v>
      </c>
      <c r="F198" s="5">
        <f t="shared" si="25"/>
        <v>3.378453383246481E-3</v>
      </c>
      <c r="G198" s="1">
        <f t="shared" si="26"/>
        <v>83394245.523056731</v>
      </c>
      <c r="H198" s="1">
        <f t="shared" si="27"/>
        <v>4085.0937585338561</v>
      </c>
      <c r="I198" s="1">
        <f t="shared" si="28"/>
        <v>0</v>
      </c>
      <c r="J198" s="1">
        <f t="shared" si="29"/>
        <v>368764.27918441093</v>
      </c>
      <c r="K198" s="1">
        <f t="shared" si="30"/>
        <v>16847.104000356991</v>
      </c>
    </row>
    <row r="199" spans="1:11" x14ac:dyDescent="0.25">
      <c r="A199">
        <v>195</v>
      </c>
      <c r="B199" s="4">
        <f t="shared" ref="B199:B262" si="31">B198+1</f>
        <v>44120</v>
      </c>
      <c r="C199">
        <f t="shared" ref="C199:C262" si="32">C198</f>
        <v>6.4283485347450819E-2</v>
      </c>
      <c r="D199">
        <f t="shared" ref="D199:D262" si="33">D198</f>
        <v>7.5272455360651233E-2</v>
      </c>
      <c r="E199">
        <f t="shared" ref="E199:E262" si="34">E198</f>
        <v>0</v>
      </c>
      <c r="F199" s="5">
        <f t="shared" ref="F199:F262" si="35">F198</f>
        <v>3.378453383246481E-3</v>
      </c>
      <c r="G199" s="1">
        <f t="shared" ref="G199:G262" si="36">G198-C199*H198*G198/SUM(G198:K198)-E199*G198</f>
        <v>83393984.140417889</v>
      </c>
      <c r="H199" s="1">
        <f t="shared" ref="H199:H262" si="37">H198+C199*G198*H198/SUM(G198:K198)-D199*H198-F199*H198</f>
        <v>4025.180060965648</v>
      </c>
      <c r="I199" s="1">
        <f t="shared" ref="I199:I262" si="38">I198+E199*G198</f>
        <v>0</v>
      </c>
      <c r="J199" s="1">
        <f t="shared" ref="J199:J262" si="39">J198+D199*H198</f>
        <v>369071.77422199427</v>
      </c>
      <c r="K199" s="1">
        <f t="shared" ref="K199:K262" si="40">K198+F199*H198</f>
        <v>16860.90529918639</v>
      </c>
    </row>
    <row r="200" spans="1:11" x14ac:dyDescent="0.25">
      <c r="A200">
        <v>196</v>
      </c>
      <c r="B200" s="4">
        <f t="shared" si="31"/>
        <v>44121</v>
      </c>
      <c r="C200">
        <f t="shared" si="32"/>
        <v>6.4283485347450819E-2</v>
      </c>
      <c r="D200">
        <f t="shared" si="33"/>
        <v>7.5272455360651233E-2</v>
      </c>
      <c r="E200">
        <f t="shared" si="34"/>
        <v>0</v>
      </c>
      <c r="F200" s="5">
        <f t="shared" si="35"/>
        <v>3.378453383246481E-3</v>
      </c>
      <c r="G200" s="1">
        <f t="shared" si="36"/>
        <v>83393726.592133641</v>
      </c>
      <c r="H200" s="1">
        <f t="shared" si="37"/>
        <v>3966.1442755660114</v>
      </c>
      <c r="I200" s="1">
        <f t="shared" si="38"/>
        <v>0</v>
      </c>
      <c r="J200" s="1">
        <f t="shared" si="39"/>
        <v>369374.75940845191</v>
      </c>
      <c r="K200" s="1">
        <f t="shared" si="40"/>
        <v>16874.504182381537</v>
      </c>
    </row>
    <row r="201" spans="1:11" x14ac:dyDescent="0.25">
      <c r="A201">
        <v>197</v>
      </c>
      <c r="B201" s="4">
        <f t="shared" si="31"/>
        <v>44122</v>
      </c>
      <c r="C201">
        <f t="shared" si="32"/>
        <v>6.4283485347450819E-2</v>
      </c>
      <c r="D201">
        <f t="shared" si="33"/>
        <v>7.5272455360651233E-2</v>
      </c>
      <c r="E201">
        <f t="shared" si="34"/>
        <v>0</v>
      </c>
      <c r="F201" s="5">
        <f t="shared" si="35"/>
        <v>3.378453383246481E-3</v>
      </c>
      <c r="G201" s="1">
        <f t="shared" si="36"/>
        <v>83393472.821995869</v>
      </c>
      <c r="H201" s="1">
        <f t="shared" si="37"/>
        <v>3907.9735618539894</v>
      </c>
      <c r="I201" s="1">
        <f t="shared" si="38"/>
        <v>0</v>
      </c>
      <c r="J201" s="1">
        <f t="shared" si="39"/>
        <v>369673.30082638835</v>
      </c>
      <c r="K201" s="1">
        <f t="shared" si="40"/>
        <v>16887.903615927768</v>
      </c>
    </row>
    <row r="202" spans="1:11" x14ac:dyDescent="0.25">
      <c r="A202">
        <v>198</v>
      </c>
      <c r="B202" s="4">
        <f t="shared" si="31"/>
        <v>44123</v>
      </c>
      <c r="C202">
        <f t="shared" si="32"/>
        <v>6.4283485347450819E-2</v>
      </c>
      <c r="D202">
        <f t="shared" si="33"/>
        <v>7.5272455360651233E-2</v>
      </c>
      <c r="E202">
        <f t="shared" si="34"/>
        <v>0</v>
      </c>
      <c r="F202" s="5">
        <f t="shared" si="35"/>
        <v>3.378453383246481E-3</v>
      </c>
      <c r="G202" s="1">
        <f t="shared" si="36"/>
        <v>83393222.774619266</v>
      </c>
      <c r="H202" s="1">
        <f t="shared" si="37"/>
        <v>3850.6552664701057</v>
      </c>
      <c r="I202" s="1">
        <f t="shared" si="38"/>
        <v>0</v>
      </c>
      <c r="J202" s="1">
        <f t="shared" si="39"/>
        <v>369967.46359187359</v>
      </c>
      <c r="K202" s="1">
        <f t="shared" si="40"/>
        <v>16901.106522429451</v>
      </c>
    </row>
    <row r="203" spans="1:11" x14ac:dyDescent="0.25">
      <c r="A203">
        <v>199</v>
      </c>
      <c r="B203" s="4">
        <f t="shared" si="31"/>
        <v>44124</v>
      </c>
      <c r="C203">
        <f t="shared" si="32"/>
        <v>6.4283485347450819E-2</v>
      </c>
      <c r="D203">
        <f t="shared" si="33"/>
        <v>7.5272455360651233E-2</v>
      </c>
      <c r="E203">
        <f t="shared" si="34"/>
        <v>0</v>
      </c>
      <c r="F203" s="5">
        <f t="shared" si="35"/>
        <v>3.378453383246481E-3</v>
      </c>
      <c r="G203" s="1">
        <f t="shared" si="36"/>
        <v>83392976.395429298</v>
      </c>
      <c r="H203" s="1">
        <f t="shared" si="37"/>
        <v>3794.1769204694756</v>
      </c>
      <c r="I203" s="1">
        <f t="shared" si="38"/>
        <v>0</v>
      </c>
      <c r="J203" s="1">
        <f t="shared" si="39"/>
        <v>370257.3118685282</v>
      </c>
      <c r="K203" s="1">
        <f t="shared" si="40"/>
        <v>16914.115781742174</v>
      </c>
    </row>
    <row r="204" spans="1:11" x14ac:dyDescent="0.25">
      <c r="A204">
        <v>200</v>
      </c>
      <c r="B204" s="4">
        <f t="shared" si="31"/>
        <v>44125</v>
      </c>
      <c r="C204">
        <f t="shared" si="32"/>
        <v>6.4283485347450819E-2</v>
      </c>
      <c r="D204">
        <f t="shared" si="33"/>
        <v>7.5272455360651233E-2</v>
      </c>
      <c r="E204">
        <f t="shared" si="34"/>
        <v>0</v>
      </c>
      <c r="F204" s="5">
        <f t="shared" si="35"/>
        <v>3.378453383246481E-3</v>
      </c>
      <c r="G204" s="1">
        <f t="shared" si="36"/>
        <v>83392733.630650386</v>
      </c>
      <c r="H204" s="1">
        <f t="shared" si="37"/>
        <v>3738.5262366534935</v>
      </c>
      <c r="I204" s="1">
        <f t="shared" si="38"/>
        <v>0</v>
      </c>
      <c r="J204" s="1">
        <f t="shared" si="39"/>
        <v>370542.90888140467</v>
      </c>
      <c r="K204" s="1">
        <f t="shared" si="40"/>
        <v>16926.934231595769</v>
      </c>
    </row>
    <row r="205" spans="1:11" x14ac:dyDescent="0.25">
      <c r="A205">
        <v>201</v>
      </c>
      <c r="B205" s="4">
        <f t="shared" si="31"/>
        <v>44126</v>
      </c>
      <c r="C205">
        <f t="shared" si="32"/>
        <v>6.4283485347450819E-2</v>
      </c>
      <c r="D205">
        <f t="shared" si="33"/>
        <v>7.5272455360651233E-2</v>
      </c>
      <c r="E205">
        <f t="shared" si="34"/>
        <v>0</v>
      </c>
      <c r="F205" s="5">
        <f t="shared" si="35"/>
        <v>3.378453383246481E-3</v>
      </c>
      <c r="G205" s="1">
        <f t="shared" si="36"/>
        <v>83392494.427294225</v>
      </c>
      <c r="H205" s="1">
        <f t="shared" si="37"/>
        <v>3683.6911069395592</v>
      </c>
      <c r="I205" s="1">
        <f t="shared" si="38"/>
        <v>0</v>
      </c>
      <c r="J205" s="1">
        <f t="shared" si="39"/>
        <v>370824.31693066779</v>
      </c>
      <c r="K205" s="1">
        <f t="shared" si="40"/>
        <v>16939.564668208346</v>
      </c>
    </row>
    <row r="206" spans="1:11" x14ac:dyDescent="0.25">
      <c r="A206">
        <v>202</v>
      </c>
      <c r="B206" s="4">
        <f t="shared" si="31"/>
        <v>44127</v>
      </c>
      <c r="C206">
        <f t="shared" si="32"/>
        <v>6.4283485347450819E-2</v>
      </c>
      <c r="D206">
        <f t="shared" si="33"/>
        <v>7.5272455360651233E-2</v>
      </c>
      <c r="E206">
        <f t="shared" si="34"/>
        <v>0</v>
      </c>
      <c r="F206" s="5">
        <f t="shared" si="35"/>
        <v>3.378453383246481E-3</v>
      </c>
      <c r="G206" s="1">
        <f t="shared" si="36"/>
        <v>83392258.733148307</v>
      </c>
      <c r="H206" s="1">
        <f t="shared" si="37"/>
        <v>3629.6595997683216</v>
      </c>
      <c r="I206" s="1">
        <f t="shared" si="38"/>
        <v>0</v>
      </c>
      <c r="J206" s="1">
        <f t="shared" si="39"/>
        <v>371101.59740507731</v>
      </c>
      <c r="K206" s="1">
        <f t="shared" si="40"/>
        <v>16952.009846891422</v>
      </c>
    </row>
    <row r="207" spans="1:11" x14ac:dyDescent="0.25">
      <c r="A207">
        <v>203</v>
      </c>
      <c r="B207" s="4">
        <f t="shared" si="31"/>
        <v>44128</v>
      </c>
      <c r="C207">
        <f t="shared" si="32"/>
        <v>6.4283485347450819E-2</v>
      </c>
      <c r="D207">
        <f t="shared" si="33"/>
        <v>7.5272455360651233E-2</v>
      </c>
      <c r="E207">
        <f t="shared" si="34"/>
        <v>0</v>
      </c>
      <c r="F207" s="5">
        <f t="shared" si="35"/>
        <v>3.378453383246481E-3</v>
      </c>
      <c r="G207" s="1">
        <f t="shared" si="36"/>
        <v>83392026.49676457</v>
      </c>
      <c r="H207" s="1">
        <f t="shared" si="37"/>
        <v>3576.4199575479165</v>
      </c>
      <c r="I207" s="1">
        <f t="shared" si="38"/>
        <v>0</v>
      </c>
      <c r="J207" s="1">
        <f t="shared" si="39"/>
        <v>371374.8107952752</v>
      </c>
      <c r="K207" s="1">
        <f t="shared" si="40"/>
        <v>16964.272482646291</v>
      </c>
    </row>
    <row r="208" spans="1:11" x14ac:dyDescent="0.25">
      <c r="A208">
        <v>204</v>
      </c>
      <c r="B208" s="4">
        <f t="shared" si="31"/>
        <v>44129</v>
      </c>
      <c r="C208">
        <f t="shared" si="32"/>
        <v>6.4283485347450819E-2</v>
      </c>
      <c r="D208">
        <f t="shared" si="33"/>
        <v>7.5272455360651233E-2</v>
      </c>
      <c r="E208">
        <f t="shared" si="34"/>
        <v>0</v>
      </c>
      <c r="F208" s="5">
        <f t="shared" si="35"/>
        <v>3.378453383246481E-3</v>
      </c>
      <c r="G208" s="1">
        <f t="shared" si="36"/>
        <v>83391797.667448267</v>
      </c>
      <c r="H208" s="1">
        <f t="shared" si="37"/>
        <v>3523.9605941346858</v>
      </c>
      <c r="I208" s="1">
        <f t="shared" si="38"/>
        <v>0</v>
      </c>
      <c r="J208" s="1">
        <f t="shared" si="39"/>
        <v>371644.01670688065</v>
      </c>
      <c r="K208" s="1">
        <f t="shared" si="40"/>
        <v>16976.355250751778</v>
      </c>
    </row>
    <row r="209" spans="1:11" x14ac:dyDescent="0.25">
      <c r="A209">
        <v>205</v>
      </c>
      <c r="B209" s="4">
        <f t="shared" si="31"/>
        <v>44130</v>
      </c>
      <c r="C209">
        <f t="shared" si="32"/>
        <v>6.4283485347450819E-2</v>
      </c>
      <c r="D209">
        <f t="shared" si="33"/>
        <v>7.5272455360651233E-2</v>
      </c>
      <c r="E209">
        <f t="shared" si="34"/>
        <v>0</v>
      </c>
      <c r="F209" s="5">
        <f t="shared" si="35"/>
        <v>3.378453383246481E-3</v>
      </c>
      <c r="G209" s="1">
        <f t="shared" si="36"/>
        <v>83391572.19524695</v>
      </c>
      <c r="H209" s="1">
        <f t="shared" si="37"/>
        <v>3472.2700923498824</v>
      </c>
      <c r="I209" s="1">
        <f t="shared" si="38"/>
        <v>0</v>
      </c>
      <c r="J209" s="1">
        <f t="shared" si="39"/>
        <v>371909.27387339534</v>
      </c>
      <c r="K209" s="1">
        <f t="shared" si="40"/>
        <v>16988.260787343461</v>
      </c>
    </row>
    <row r="210" spans="1:11" x14ac:dyDescent="0.25">
      <c r="A210">
        <v>206</v>
      </c>
      <c r="B210" s="4">
        <f t="shared" si="31"/>
        <v>44131</v>
      </c>
      <c r="C210">
        <f t="shared" si="32"/>
        <v>6.4283485347450819E-2</v>
      </c>
      <c r="D210">
        <f t="shared" si="33"/>
        <v>7.5272455360651233E-2</v>
      </c>
      <c r="E210">
        <f t="shared" si="34"/>
        <v>0</v>
      </c>
      <c r="F210" s="5">
        <f t="shared" si="35"/>
        <v>3.378453383246481E-3</v>
      </c>
      <c r="G210" s="1">
        <f t="shared" si="36"/>
        <v>83391350.030939594</v>
      </c>
      <c r="H210" s="1">
        <f t="shared" si="37"/>
        <v>3421.3372015318459</v>
      </c>
      <c r="I210" s="1">
        <f t="shared" si="38"/>
        <v>0</v>
      </c>
      <c r="J210" s="1">
        <f t="shared" si="39"/>
        <v>372170.64016892185</v>
      </c>
      <c r="K210" s="1">
        <f t="shared" si="40"/>
        <v>16999.991689984505</v>
      </c>
    </row>
    <row r="211" spans="1:11" x14ac:dyDescent="0.25">
      <c r="A211">
        <v>207</v>
      </c>
      <c r="B211" s="4">
        <f t="shared" si="31"/>
        <v>44132</v>
      </c>
      <c r="C211">
        <f t="shared" si="32"/>
        <v>6.4283485347450819E-2</v>
      </c>
      <c r="D211">
        <f t="shared" si="33"/>
        <v>7.5272455360651233E-2</v>
      </c>
      <c r="E211">
        <f t="shared" si="34"/>
        <v>0</v>
      </c>
      <c r="F211" s="5">
        <f t="shared" si="35"/>
        <v>3.378453383246481E-3</v>
      </c>
      <c r="G211" s="1">
        <f t="shared" si="36"/>
        <v>83391131.12602599</v>
      </c>
      <c r="H211" s="1">
        <f t="shared" si="37"/>
        <v>3371.1508351231714</v>
      </c>
      <c r="I211" s="1">
        <f t="shared" si="38"/>
        <v>0</v>
      </c>
      <c r="J211" s="1">
        <f t="shared" si="39"/>
        <v>372428.17262069788</v>
      </c>
      <c r="K211" s="1">
        <f t="shared" si="40"/>
        <v>17011.550518228247</v>
      </c>
    </row>
    <row r="212" spans="1:11" x14ac:dyDescent="0.25">
      <c r="A212">
        <v>208</v>
      </c>
      <c r="B212" s="4">
        <f t="shared" si="31"/>
        <v>44133</v>
      </c>
      <c r="C212">
        <f t="shared" si="32"/>
        <v>6.4283485347450819E-2</v>
      </c>
      <c r="D212">
        <f t="shared" si="33"/>
        <v>7.5272455360651233E-2</v>
      </c>
      <c r="E212">
        <f t="shared" si="34"/>
        <v>0</v>
      </c>
      <c r="F212" s="5">
        <f t="shared" si="35"/>
        <v>3.378453383246481E-3</v>
      </c>
      <c r="G212" s="1">
        <f t="shared" si="36"/>
        <v>83390915.432716131</v>
      </c>
      <c r="H212" s="1">
        <f t="shared" si="37"/>
        <v>3321.7000682923767</v>
      </c>
      <c r="I212" s="1">
        <f t="shared" si="38"/>
        <v>0</v>
      </c>
      <c r="J212" s="1">
        <f t="shared" si="39"/>
        <v>372681.92742144869</v>
      </c>
      <c r="K212" s="1">
        <f t="shared" si="40"/>
        <v>17022.939794172602</v>
      </c>
    </row>
    <row r="213" spans="1:11" x14ac:dyDescent="0.25">
      <c r="A213">
        <v>209</v>
      </c>
      <c r="B213" s="4">
        <f t="shared" si="31"/>
        <v>44134</v>
      </c>
      <c r="C213">
        <f t="shared" si="32"/>
        <v>6.4283485347450819E-2</v>
      </c>
      <c r="D213">
        <f t="shared" si="33"/>
        <v>7.5272455360651233E-2</v>
      </c>
      <c r="E213">
        <f t="shared" si="34"/>
        <v>0</v>
      </c>
      <c r="F213" s="5">
        <f t="shared" si="35"/>
        <v>3.378453383246481E-3</v>
      </c>
      <c r="G213" s="1">
        <f t="shared" si="36"/>
        <v>83390702.903919891</v>
      </c>
      <c r="H213" s="1">
        <f t="shared" si="37"/>
        <v>3272.9741355895899</v>
      </c>
      <c r="I213" s="1">
        <f t="shared" si="38"/>
        <v>0</v>
      </c>
      <c r="J213" s="1">
        <f t="shared" si="39"/>
        <v>372931.95994156069</v>
      </c>
      <c r="K213" s="1">
        <f t="shared" si="40"/>
        <v>17034.162003006455</v>
      </c>
    </row>
    <row r="214" spans="1:11" x14ac:dyDescent="0.25">
      <c r="A214">
        <v>210</v>
      </c>
      <c r="B214" s="4">
        <f t="shared" si="31"/>
        <v>44135</v>
      </c>
      <c r="C214">
        <f t="shared" si="32"/>
        <v>6.4283485347450819E-2</v>
      </c>
      <c r="D214">
        <f t="shared" si="33"/>
        <v>7.5272455360651233E-2</v>
      </c>
      <c r="E214">
        <f t="shared" si="34"/>
        <v>0</v>
      </c>
      <c r="F214" s="5">
        <f t="shared" si="35"/>
        <v>3.378453383246481E-3</v>
      </c>
      <c r="G214" s="1">
        <f t="shared" si="36"/>
        <v>83390493.49323678</v>
      </c>
      <c r="H214" s="1">
        <f t="shared" si="37"/>
        <v>3224.9624286357853</v>
      </c>
      <c r="I214" s="1">
        <f t="shared" si="38"/>
        <v>0</v>
      </c>
      <c r="J214" s="1">
        <f t="shared" si="39"/>
        <v>373178.32474107842</v>
      </c>
      <c r="K214" s="1">
        <f t="shared" si="40"/>
        <v>17045.219593548118</v>
      </c>
    </row>
    <row r="215" spans="1:11" x14ac:dyDescent="0.25">
      <c r="A215">
        <v>211</v>
      </c>
      <c r="B215" s="4">
        <f t="shared" si="31"/>
        <v>44136</v>
      </c>
      <c r="C215">
        <f t="shared" si="32"/>
        <v>6.4283485347450819E-2</v>
      </c>
      <c r="D215">
        <f t="shared" si="33"/>
        <v>7.5272455360651233E-2</v>
      </c>
      <c r="E215">
        <f t="shared" si="34"/>
        <v>0</v>
      </c>
      <c r="F215" s="5">
        <f t="shared" si="35"/>
        <v>3.378453383246481E-3</v>
      </c>
      <c r="G215" s="1">
        <f t="shared" si="36"/>
        <v>83390287.154945895</v>
      </c>
      <c r="H215" s="1">
        <f t="shared" si="37"/>
        <v>3177.6544938450988</v>
      </c>
      <c r="I215" s="1">
        <f t="shared" si="38"/>
        <v>0</v>
      </c>
      <c r="J215" s="1">
        <f t="shared" si="39"/>
        <v>373421.07558152766</v>
      </c>
      <c r="K215" s="1">
        <f t="shared" si="40"/>
        <v>17056.114978775986</v>
      </c>
    </row>
    <row r="216" spans="1:11" x14ac:dyDescent="0.25">
      <c r="A216">
        <v>212</v>
      </c>
      <c r="B216" s="4">
        <f t="shared" si="31"/>
        <v>44137</v>
      </c>
      <c r="C216">
        <f t="shared" si="32"/>
        <v>6.4283485347450819E-2</v>
      </c>
      <c r="D216">
        <f t="shared" si="33"/>
        <v>7.5272455360651233E-2</v>
      </c>
      <c r="E216">
        <f t="shared" si="34"/>
        <v>0</v>
      </c>
      <c r="F216" s="5">
        <f t="shared" si="35"/>
        <v>3.378453383246481E-3</v>
      </c>
      <c r="G216" s="1">
        <f t="shared" si="36"/>
        <v>83390083.843995944</v>
      </c>
      <c r="H216" s="1">
        <f t="shared" si="37"/>
        <v>3131.040030179764</v>
      </c>
      <c r="I216" s="1">
        <f t="shared" si="38"/>
        <v>0</v>
      </c>
      <c r="J216" s="1">
        <f t="shared" si="39"/>
        <v>373660.2654375672</v>
      </c>
      <c r="K216" s="1">
        <f t="shared" si="40"/>
        <v>17066.850536351507</v>
      </c>
    </row>
    <row r="217" spans="1:11" x14ac:dyDescent="0.25">
      <c r="A217">
        <v>213</v>
      </c>
      <c r="B217" s="4">
        <f t="shared" si="31"/>
        <v>44138</v>
      </c>
      <c r="C217">
        <f t="shared" si="32"/>
        <v>6.4283485347450819E-2</v>
      </c>
      <c r="D217">
        <f t="shared" si="33"/>
        <v>7.5272455360651233E-2</v>
      </c>
      <c r="E217">
        <f t="shared" si="34"/>
        <v>0</v>
      </c>
      <c r="F217" s="5">
        <f t="shared" si="35"/>
        <v>3.378453383246481E-3</v>
      </c>
      <c r="G217" s="1">
        <f t="shared" si="36"/>
        <v>83389883.515995502</v>
      </c>
      <c r="H217" s="1">
        <f t="shared" si="37"/>
        <v>3085.1088869372093</v>
      </c>
      <c r="I217" s="1">
        <f t="shared" si="38"/>
        <v>0</v>
      </c>
      <c r="J217" s="1">
        <f t="shared" si="39"/>
        <v>373895.94650847133</v>
      </c>
      <c r="K217" s="1">
        <f t="shared" si="40"/>
        <v>17077.428609134549</v>
      </c>
    </row>
    <row r="218" spans="1:11" x14ac:dyDescent="0.25">
      <c r="A218">
        <v>214</v>
      </c>
      <c r="B218" s="4">
        <f t="shared" si="31"/>
        <v>44139</v>
      </c>
      <c r="C218">
        <f t="shared" si="32"/>
        <v>6.4283485347450819E-2</v>
      </c>
      <c r="D218">
        <f t="shared" si="33"/>
        <v>7.5272455360651233E-2</v>
      </c>
      <c r="E218">
        <f t="shared" si="34"/>
        <v>0</v>
      </c>
      <c r="F218" s="5">
        <f t="shared" si="35"/>
        <v>3.378453383246481E-3</v>
      </c>
      <c r="G218" s="1">
        <f t="shared" si="36"/>
        <v>83389686.127203345</v>
      </c>
      <c r="H218" s="1">
        <f t="shared" si="37"/>
        <v>3039.851061568871</v>
      </c>
      <c r="I218" s="1">
        <f t="shared" si="38"/>
        <v>0</v>
      </c>
      <c r="J218" s="1">
        <f t="shared" si="39"/>
        <v>374128.17022944608</v>
      </c>
      <c r="K218" s="1">
        <f t="shared" si="40"/>
        <v>17087.851505691306</v>
      </c>
    </row>
    <row r="219" spans="1:11" x14ac:dyDescent="0.25">
      <c r="A219">
        <v>215</v>
      </c>
      <c r="B219" s="4">
        <f t="shared" si="31"/>
        <v>44140</v>
      </c>
      <c r="C219">
        <f t="shared" si="32"/>
        <v>6.4283485347450819E-2</v>
      </c>
      <c r="D219">
        <f t="shared" si="33"/>
        <v>7.5272455360651233E-2</v>
      </c>
      <c r="E219">
        <f t="shared" si="34"/>
        <v>0</v>
      </c>
      <c r="F219" s="5">
        <f t="shared" si="35"/>
        <v>3.378453383246481E-3</v>
      </c>
      <c r="G219" s="1">
        <f t="shared" si="36"/>
        <v>83389491.634518951</v>
      </c>
      <c r="H219" s="1">
        <f t="shared" si="37"/>
        <v>2995.2566975302802</v>
      </c>
      <c r="I219" s="1">
        <f t="shared" si="38"/>
        <v>0</v>
      </c>
      <c r="J219" s="1">
        <f t="shared" si="39"/>
        <v>374356.98728278105</v>
      </c>
      <c r="K219" s="1">
        <f t="shared" si="40"/>
        <v>17098.121500794827</v>
      </c>
    </row>
    <row r="220" spans="1:11" x14ac:dyDescent="0.25">
      <c r="A220">
        <v>216</v>
      </c>
      <c r="B220" s="4">
        <f t="shared" si="31"/>
        <v>44141</v>
      </c>
      <c r="C220">
        <f t="shared" si="32"/>
        <v>6.4283485347450819E-2</v>
      </c>
      <c r="D220">
        <f t="shared" si="33"/>
        <v>7.5272455360651233E-2</v>
      </c>
      <c r="E220">
        <f t="shared" si="34"/>
        <v>0</v>
      </c>
      <c r="F220" s="5">
        <f t="shared" si="35"/>
        <v>3.378453383246481E-3</v>
      </c>
      <c r="G220" s="1">
        <f t="shared" si="36"/>
        <v>83389299.995473132</v>
      </c>
      <c r="H220" s="1">
        <f t="shared" si="37"/>
        <v>2951.3160821619804</v>
      </c>
      <c r="I220" s="1">
        <f t="shared" si="38"/>
        <v>0</v>
      </c>
      <c r="J220" s="1">
        <f t="shared" si="39"/>
        <v>374582.4476088396</v>
      </c>
      <c r="K220" s="1">
        <f t="shared" si="40"/>
        <v>17108.240835918288</v>
      </c>
    </row>
    <row r="221" spans="1:11" x14ac:dyDescent="0.25">
      <c r="A221">
        <v>217</v>
      </c>
      <c r="B221" s="4">
        <f t="shared" si="31"/>
        <v>44142</v>
      </c>
      <c r="C221">
        <f t="shared" si="32"/>
        <v>6.4283485347450819E-2</v>
      </c>
      <c r="D221">
        <f t="shared" si="33"/>
        <v>7.5272455360651233E-2</v>
      </c>
      <c r="E221">
        <f t="shared" si="34"/>
        <v>0</v>
      </c>
      <c r="F221" s="5">
        <f t="shared" si="35"/>
        <v>3.378453383246481E-3</v>
      </c>
      <c r="G221" s="1">
        <f t="shared" si="36"/>
        <v>83389111.168218836</v>
      </c>
      <c r="H221" s="1">
        <f t="shared" si="37"/>
        <v>2908.0196446008486</v>
      </c>
      <c r="I221" s="1">
        <f t="shared" si="38"/>
        <v>0</v>
      </c>
      <c r="J221" s="1">
        <f t="shared" si="39"/>
        <v>374804.6004168893</v>
      </c>
      <c r="K221" s="1">
        <f t="shared" si="40"/>
        <v>17118.211719721097</v>
      </c>
    </row>
    <row r="222" spans="1:11" x14ac:dyDescent="0.25">
      <c r="A222">
        <v>218</v>
      </c>
      <c r="B222" s="4">
        <f t="shared" si="31"/>
        <v>44143</v>
      </c>
      <c r="C222">
        <f t="shared" si="32"/>
        <v>6.4283485347450819E-2</v>
      </c>
      <c r="D222">
        <f t="shared" si="33"/>
        <v>7.5272455360651233E-2</v>
      </c>
      <c r="E222">
        <f t="shared" si="34"/>
        <v>0</v>
      </c>
      <c r="F222" s="5">
        <f t="shared" si="35"/>
        <v>3.378453383246481E-3</v>
      </c>
      <c r="G222" s="1">
        <f t="shared" si="36"/>
        <v>83388925.111522019</v>
      </c>
      <c r="H222" s="1">
        <f t="shared" si="37"/>
        <v>2865.3579537213946</v>
      </c>
      <c r="I222" s="1">
        <f t="shared" si="38"/>
        <v>0</v>
      </c>
      <c r="J222" s="1">
        <f t="shared" si="39"/>
        <v>375023.49419577542</v>
      </c>
      <c r="K222" s="1">
        <f t="shared" si="40"/>
        <v>17128.036328527945</v>
      </c>
    </row>
    <row r="223" spans="1:11" x14ac:dyDescent="0.25">
      <c r="A223">
        <v>219</v>
      </c>
      <c r="B223" s="4">
        <f t="shared" si="31"/>
        <v>44144</v>
      </c>
      <c r="C223">
        <f t="shared" si="32"/>
        <v>6.4283485347450819E-2</v>
      </c>
      <c r="D223">
        <f t="shared" si="33"/>
        <v>7.5272455360651233E-2</v>
      </c>
      <c r="E223">
        <f t="shared" si="34"/>
        <v>0</v>
      </c>
      <c r="F223" s="5">
        <f t="shared" si="35"/>
        <v>3.378453383246481E-3</v>
      </c>
      <c r="G223" s="1">
        <f t="shared" si="36"/>
        <v>83388741.784752697</v>
      </c>
      <c r="H223" s="1">
        <f t="shared" si="37"/>
        <v>2823.3217161066163</v>
      </c>
      <c r="I223" s="1">
        <f t="shared" si="38"/>
        <v>0</v>
      </c>
      <c r="J223" s="1">
        <f t="shared" si="39"/>
        <v>375239.1767244392</v>
      </c>
      <c r="K223" s="1">
        <f t="shared" si="40"/>
        <v>17137.716806800909</v>
      </c>
    </row>
    <row r="224" spans="1:11" x14ac:dyDescent="0.25">
      <c r="A224">
        <v>220</v>
      </c>
      <c r="B224" s="4">
        <f t="shared" si="31"/>
        <v>44145</v>
      </c>
      <c r="C224">
        <f t="shared" si="32"/>
        <v>6.4283485347450819E-2</v>
      </c>
      <c r="D224">
        <f t="shared" si="33"/>
        <v>7.5272455360651233E-2</v>
      </c>
      <c r="E224">
        <f t="shared" si="34"/>
        <v>0</v>
      </c>
      <c r="F224" s="5">
        <f t="shared" si="35"/>
        <v>3.378453383246481E-3</v>
      </c>
      <c r="G224" s="1">
        <f t="shared" si="36"/>
        <v>83388561.147876114</v>
      </c>
      <c r="H224" s="1">
        <f t="shared" si="37"/>
        <v>2781.9017740479972</v>
      </c>
      <c r="I224" s="1">
        <f t="shared" si="38"/>
        <v>0</v>
      </c>
      <c r="J224" s="1">
        <f t="shared" si="39"/>
        <v>375451.69508228358</v>
      </c>
      <c r="K224" s="1">
        <f t="shared" si="40"/>
        <v>17147.255267604683</v>
      </c>
    </row>
    <row r="225" spans="1:11" x14ac:dyDescent="0.25">
      <c r="A225">
        <v>221</v>
      </c>
      <c r="B225" s="4">
        <f t="shared" si="31"/>
        <v>44146</v>
      </c>
      <c r="C225">
        <f t="shared" si="32"/>
        <v>6.4283485347450819E-2</v>
      </c>
      <c r="D225">
        <f t="shared" si="33"/>
        <v>7.5272455360651233E-2</v>
      </c>
      <c r="E225">
        <f t="shared" si="34"/>
        <v>0</v>
      </c>
      <c r="F225" s="5">
        <f t="shared" si="35"/>
        <v>3.378453383246481E-3</v>
      </c>
      <c r="G225" s="1">
        <f t="shared" si="36"/>
        <v>83388383.161444023</v>
      </c>
      <c r="H225" s="1">
        <f t="shared" si="37"/>
        <v>2741.0891035742338</v>
      </c>
      <c r="I225" s="1">
        <f t="shared" si="38"/>
        <v>0</v>
      </c>
      <c r="J225" s="1">
        <f t="shared" si="39"/>
        <v>375661.09565938835</v>
      </c>
      <c r="K225" s="1">
        <f t="shared" si="40"/>
        <v>17156.653793065074</v>
      </c>
    </row>
    <row r="226" spans="1:11" x14ac:dyDescent="0.25">
      <c r="A226">
        <v>222</v>
      </c>
      <c r="B226" s="4">
        <f t="shared" si="31"/>
        <v>44147</v>
      </c>
      <c r="C226">
        <f t="shared" si="32"/>
        <v>6.4283485347450819E-2</v>
      </c>
      <c r="D226">
        <f t="shared" si="33"/>
        <v>7.5272455360651233E-2</v>
      </c>
      <c r="E226">
        <f t="shared" si="34"/>
        <v>0</v>
      </c>
      <c r="F226" s="5">
        <f t="shared" si="35"/>
        <v>3.378453383246481E-3</v>
      </c>
      <c r="G226" s="1">
        <f t="shared" si="36"/>
        <v>83388207.786586151</v>
      </c>
      <c r="H226" s="1">
        <f t="shared" si="37"/>
        <v>2700.8748125083007</v>
      </c>
      <c r="I226" s="1">
        <f t="shared" si="38"/>
        <v>0</v>
      </c>
      <c r="J226" s="1">
        <f t="shared" si="39"/>
        <v>375867.4241665767</v>
      </c>
      <c r="K226" s="1">
        <f t="shared" si="40"/>
        <v>17165.914434820825</v>
      </c>
    </row>
    <row r="227" spans="1:11" x14ac:dyDescent="0.25">
      <c r="A227">
        <v>223</v>
      </c>
      <c r="B227" s="4">
        <f t="shared" si="31"/>
        <v>44148</v>
      </c>
      <c r="C227">
        <f t="shared" si="32"/>
        <v>6.4283485347450819E-2</v>
      </c>
      <c r="D227">
        <f t="shared" si="33"/>
        <v>7.5272455360651233E-2</v>
      </c>
      <c r="E227">
        <f t="shared" si="34"/>
        <v>0</v>
      </c>
      <c r="F227" s="5">
        <f t="shared" si="35"/>
        <v>3.378453383246481E-3</v>
      </c>
      <c r="G227" s="1">
        <f t="shared" si="36"/>
        <v>83388034.985001698</v>
      </c>
      <c r="H227" s="1">
        <f t="shared" si="37"/>
        <v>2661.2501385524361</v>
      </c>
      <c r="I227" s="1">
        <f t="shared" si="38"/>
        <v>0</v>
      </c>
      <c r="J227" s="1">
        <f t="shared" si="39"/>
        <v>376070.72564533592</v>
      </c>
      <c r="K227" s="1">
        <f t="shared" si="40"/>
        <v>17175.03921446887</v>
      </c>
    </row>
    <row r="228" spans="1:11" x14ac:dyDescent="0.25">
      <c r="A228">
        <v>224</v>
      </c>
      <c r="B228" s="4">
        <f t="shared" si="31"/>
        <v>44149</v>
      </c>
      <c r="C228">
        <f t="shared" si="32"/>
        <v>6.4283485347450819E-2</v>
      </c>
      <c r="D228">
        <f t="shared" si="33"/>
        <v>7.5272455360651233E-2</v>
      </c>
      <c r="E228">
        <f t="shared" si="34"/>
        <v>0</v>
      </c>
      <c r="F228" s="5">
        <f t="shared" si="35"/>
        <v>3.378453383246481E-3</v>
      </c>
      <c r="G228" s="1">
        <f t="shared" si="36"/>
        <v>83387864.718951061</v>
      </c>
      <c r="H228" s="1">
        <f t="shared" si="37"/>
        <v>2622.2064474006743</v>
      </c>
      <c r="I228" s="1">
        <f t="shared" si="38"/>
        <v>0</v>
      </c>
      <c r="J228" s="1">
        <f t="shared" si="39"/>
        <v>376271.04447759362</v>
      </c>
      <c r="K228" s="1">
        <f t="shared" si="40"/>
        <v>17184.030124003129</v>
      </c>
    </row>
    <row r="229" spans="1:11" x14ac:dyDescent="0.25">
      <c r="A229">
        <v>225</v>
      </c>
      <c r="B229" s="4">
        <f t="shared" si="31"/>
        <v>44150</v>
      </c>
      <c r="C229">
        <f t="shared" si="32"/>
        <v>6.4283485347450819E-2</v>
      </c>
      <c r="D229">
        <f t="shared" si="33"/>
        <v>7.5272455360651233E-2</v>
      </c>
      <c r="E229">
        <f t="shared" si="34"/>
        <v>0</v>
      </c>
      <c r="F229" s="5">
        <f t="shared" si="35"/>
        <v>3.378453383246481E-3</v>
      </c>
      <c r="G229" s="1">
        <f t="shared" si="36"/>
        <v>83387696.951247588</v>
      </c>
      <c r="H229" s="1">
        <f t="shared" si="37"/>
        <v>2583.7352308785248</v>
      </c>
      <c r="I229" s="1">
        <f t="shared" si="38"/>
        <v>0</v>
      </c>
      <c r="J229" s="1">
        <f t="shared" si="39"/>
        <v>376468.42439535202</v>
      </c>
      <c r="K229" s="1">
        <f t="shared" si="40"/>
        <v>17192.889126246922</v>
      </c>
    </row>
    <row r="230" spans="1:11" x14ac:dyDescent="0.25">
      <c r="A230">
        <v>226</v>
      </c>
      <c r="B230" s="4">
        <f t="shared" si="31"/>
        <v>44151</v>
      </c>
      <c r="C230">
        <f t="shared" si="32"/>
        <v>6.4283485347450819E-2</v>
      </c>
      <c r="D230">
        <f t="shared" si="33"/>
        <v>7.5272455360651233E-2</v>
      </c>
      <c r="E230">
        <f t="shared" si="34"/>
        <v>0</v>
      </c>
      <c r="F230" s="5">
        <f t="shared" si="35"/>
        <v>3.378453383246481E-3</v>
      </c>
      <c r="G230" s="1">
        <f t="shared" si="36"/>
        <v>83387531.645249501</v>
      </c>
      <c r="H230" s="1">
        <f t="shared" si="37"/>
        <v>2545.8281051094214</v>
      </c>
      <c r="I230" s="1">
        <f t="shared" si="38"/>
        <v>0</v>
      </c>
      <c r="J230" s="1">
        <f t="shared" si="39"/>
        <v>376662.90849018208</v>
      </c>
      <c r="K230" s="1">
        <f t="shared" si="40"/>
        <v>17201.618155279099</v>
      </c>
    </row>
    <row r="231" spans="1:11" x14ac:dyDescent="0.25">
      <c r="A231">
        <v>227</v>
      </c>
      <c r="B231" s="4">
        <f t="shared" si="31"/>
        <v>44152</v>
      </c>
      <c r="C231">
        <f t="shared" si="32"/>
        <v>6.4283485347450819E-2</v>
      </c>
      <c r="D231">
        <f t="shared" si="33"/>
        <v>7.5272455360651233E-2</v>
      </c>
      <c r="E231">
        <f t="shared" si="34"/>
        <v>0</v>
      </c>
      <c r="F231" s="5">
        <f t="shared" si="35"/>
        <v>3.378453383246481E-3</v>
      </c>
      <c r="G231" s="1">
        <f t="shared" si="36"/>
        <v>83387368.764851928</v>
      </c>
      <c r="H231" s="1">
        <f t="shared" si="37"/>
        <v>2508.4768087075613</v>
      </c>
      <c r="I231" s="1">
        <f t="shared" si="38"/>
        <v>0</v>
      </c>
      <c r="J231" s="1">
        <f t="shared" si="39"/>
        <v>376854.5392225798</v>
      </c>
      <c r="K231" s="1">
        <f t="shared" si="40"/>
        <v>17210.219116853968</v>
      </c>
    </row>
    <row r="232" spans="1:11" x14ac:dyDescent="0.25">
      <c r="A232">
        <v>228</v>
      </c>
      <c r="B232" s="4">
        <f t="shared" si="31"/>
        <v>44153</v>
      </c>
      <c r="C232">
        <f t="shared" si="32"/>
        <v>6.4283485347450819E-2</v>
      </c>
      <c r="D232">
        <f t="shared" si="33"/>
        <v>7.5272455360651233E-2</v>
      </c>
      <c r="E232">
        <f t="shared" si="34"/>
        <v>0</v>
      </c>
      <c r="F232" s="5">
        <f t="shared" si="35"/>
        <v>3.378453383246481E-3</v>
      </c>
      <c r="G232" s="1">
        <f t="shared" si="36"/>
        <v>83387208.274479076</v>
      </c>
      <c r="H232" s="1">
        <f t="shared" si="37"/>
        <v>2471.6732009967641</v>
      </c>
      <c r="I232" s="1">
        <f t="shared" si="38"/>
        <v>0</v>
      </c>
      <c r="J232" s="1">
        <f t="shared" si="39"/>
        <v>377043.35843118647</v>
      </c>
      <c r="K232" s="1">
        <f t="shared" si="40"/>
        <v>17218.693888815142</v>
      </c>
    </row>
    <row r="233" spans="1:11" x14ac:dyDescent="0.25">
      <c r="A233">
        <v>229</v>
      </c>
      <c r="B233" s="4">
        <f t="shared" si="31"/>
        <v>44154</v>
      </c>
      <c r="C233">
        <f t="shared" si="32"/>
        <v>6.4283485347450819E-2</v>
      </c>
      <c r="D233">
        <f t="shared" si="33"/>
        <v>7.5272455360651233E-2</v>
      </c>
      <c r="E233">
        <f t="shared" si="34"/>
        <v>0</v>
      </c>
      <c r="F233" s="5">
        <f t="shared" si="35"/>
        <v>3.378453383246481E-3</v>
      </c>
      <c r="G233" s="1">
        <f t="shared" si="36"/>
        <v>83387050.139076442</v>
      </c>
      <c r="H233" s="1">
        <f t="shared" si="37"/>
        <v>2435.4092602549822</v>
      </c>
      <c r="I233" s="1">
        <f t="shared" si="38"/>
        <v>0</v>
      </c>
      <c r="J233" s="1">
        <f t="shared" si="39"/>
        <v>377229.40734187461</v>
      </c>
      <c r="K233" s="1">
        <f t="shared" si="40"/>
        <v>17227.04432150333</v>
      </c>
    </row>
    <row r="234" spans="1:11" x14ac:dyDescent="0.25">
      <c r="A234">
        <v>230</v>
      </c>
      <c r="B234" s="4">
        <f t="shared" si="31"/>
        <v>44155</v>
      </c>
      <c r="C234">
        <f t="shared" si="32"/>
        <v>6.4283485347450819E-2</v>
      </c>
      <c r="D234">
        <f t="shared" si="33"/>
        <v>7.5272455360651233E-2</v>
      </c>
      <c r="E234">
        <f t="shared" si="34"/>
        <v>0</v>
      </c>
      <c r="F234" s="5">
        <f t="shared" si="35"/>
        <v>3.378453383246481E-3</v>
      </c>
      <c r="G234" s="1">
        <f t="shared" si="36"/>
        <v>83386894.324103236</v>
      </c>
      <c r="H234" s="1">
        <f t="shared" si="37"/>
        <v>2399.6770819841022</v>
      </c>
      <c r="I234" s="1">
        <f t="shared" si="38"/>
        <v>0</v>
      </c>
      <c r="J234" s="1">
        <f t="shared" si="39"/>
        <v>377412.72657670209</v>
      </c>
      <c r="K234" s="1">
        <f t="shared" si="40"/>
        <v>17235.272238158228</v>
      </c>
    </row>
    <row r="235" spans="1:11" x14ac:dyDescent="0.25">
      <c r="A235">
        <v>231</v>
      </c>
      <c r="B235" s="4">
        <f t="shared" si="31"/>
        <v>44156</v>
      </c>
      <c r="C235">
        <f t="shared" si="32"/>
        <v>6.4283485347450819E-2</v>
      </c>
      <c r="D235">
        <f t="shared" si="33"/>
        <v>7.5272455360651233E-2</v>
      </c>
      <c r="E235">
        <f t="shared" si="34"/>
        <v>0</v>
      </c>
      <c r="F235" s="5">
        <f t="shared" si="35"/>
        <v>3.378453383246481E-3</v>
      </c>
      <c r="G235" s="1">
        <f t="shared" si="36"/>
        <v>83386740.795524821</v>
      </c>
      <c r="H235" s="1">
        <f t="shared" si="37"/>
        <v>2364.4688772046761</v>
      </c>
      <c r="I235" s="1">
        <f t="shared" si="38"/>
        <v>0</v>
      </c>
      <c r="J235" s="1">
        <f t="shared" si="39"/>
        <v>377593.35616273573</v>
      </c>
      <c r="K235" s="1">
        <f t="shared" si="40"/>
        <v>17243.379435314557</v>
      </c>
    </row>
    <row r="236" spans="1:11" x14ac:dyDescent="0.25">
      <c r="A236">
        <v>232</v>
      </c>
      <c r="B236" s="4">
        <f t="shared" si="31"/>
        <v>44157</v>
      </c>
      <c r="C236">
        <f t="shared" si="32"/>
        <v>6.4283485347450819E-2</v>
      </c>
      <c r="D236">
        <f t="shared" si="33"/>
        <v>7.5272455360651233E-2</v>
      </c>
      <c r="E236">
        <f t="shared" si="34"/>
        <v>0</v>
      </c>
      <c r="F236" s="5">
        <f t="shared" si="35"/>
        <v>3.378453383246481E-3</v>
      </c>
      <c r="G236" s="1">
        <f t="shared" si="36"/>
        <v>83386589.519805357</v>
      </c>
      <c r="H236" s="1">
        <f t="shared" si="37"/>
        <v>2329.7769707752359</v>
      </c>
      <c r="I236" s="1">
        <f t="shared" si="38"/>
        <v>0</v>
      </c>
      <c r="J236" s="1">
        <f t="shared" si="39"/>
        <v>377771.33554074675</v>
      </c>
      <c r="K236" s="1">
        <f t="shared" si="40"/>
        <v>17251.367683192329</v>
      </c>
    </row>
    <row r="237" spans="1:11" x14ac:dyDescent="0.25">
      <c r="A237">
        <v>233</v>
      </c>
      <c r="B237" s="4">
        <f t="shared" si="31"/>
        <v>44158</v>
      </c>
      <c r="C237">
        <f t="shared" si="32"/>
        <v>6.4283485347450819E-2</v>
      </c>
      <c r="D237">
        <f t="shared" si="33"/>
        <v>7.5272455360651233E-2</v>
      </c>
      <c r="E237">
        <f t="shared" si="34"/>
        <v>0</v>
      </c>
      <c r="F237" s="5">
        <f t="shared" si="35"/>
        <v>3.378453383246481E-3</v>
      </c>
      <c r="G237" s="1">
        <f t="shared" si="36"/>
        <v>83386440.463900477</v>
      </c>
      <c r="H237" s="1">
        <f t="shared" si="37"/>
        <v>2295.5937997358374</v>
      </c>
      <c r="I237" s="1">
        <f t="shared" si="38"/>
        <v>0</v>
      </c>
      <c r="J237" s="1">
        <f t="shared" si="39"/>
        <v>377946.70357377973</v>
      </c>
      <c r="K237" s="1">
        <f t="shared" si="40"/>
        <v>17259.238726081454</v>
      </c>
    </row>
    <row r="238" spans="1:11" x14ac:dyDescent="0.25">
      <c r="A238">
        <v>234</v>
      </c>
      <c r="B238" s="4">
        <f t="shared" si="31"/>
        <v>44159</v>
      </c>
      <c r="C238">
        <f t="shared" si="32"/>
        <v>6.4283485347450819E-2</v>
      </c>
      <c r="D238">
        <f t="shared" si="33"/>
        <v>7.5272455360651233E-2</v>
      </c>
      <c r="E238">
        <f t="shared" si="34"/>
        <v>0</v>
      </c>
      <c r="F238" s="5">
        <f t="shared" si="35"/>
        <v>3.378453383246481E-3</v>
      </c>
      <c r="G238" s="1">
        <f t="shared" si="36"/>
        <v>83386293.595250085</v>
      </c>
      <c r="H238" s="1">
        <f t="shared" si="37"/>
        <v>2261.911911675495</v>
      </c>
      <c r="I238" s="1">
        <f t="shared" si="38"/>
        <v>0</v>
      </c>
      <c r="J238" s="1">
        <f t="shared" si="39"/>
        <v>378119.49855559651</v>
      </c>
      <c r="K238" s="1">
        <f t="shared" si="40"/>
        <v>17266.994282720731</v>
      </c>
    </row>
    <row r="239" spans="1:11" x14ac:dyDescent="0.25">
      <c r="A239">
        <v>235</v>
      </c>
      <c r="B239" s="4">
        <f t="shared" si="31"/>
        <v>44160</v>
      </c>
      <c r="C239">
        <f t="shared" si="32"/>
        <v>6.4283485347450819E-2</v>
      </c>
      <c r="D239">
        <f t="shared" si="33"/>
        <v>7.5272455360651233E-2</v>
      </c>
      <c r="E239">
        <f t="shared" si="34"/>
        <v>0</v>
      </c>
      <c r="F239" s="5">
        <f t="shared" si="35"/>
        <v>3.378453383246481E-3</v>
      </c>
      <c r="G239" s="1">
        <f t="shared" si="36"/>
        <v>83386148.881771281</v>
      </c>
      <c r="H239" s="1">
        <f t="shared" si="37"/>
        <v>2228.7239631231673</v>
      </c>
      <c r="I239" s="1">
        <f t="shared" si="38"/>
        <v>0</v>
      </c>
      <c r="J239" s="1">
        <f t="shared" si="39"/>
        <v>378289.75821899786</v>
      </c>
      <c r="K239" s="1">
        <f t="shared" si="40"/>
        <v>17274.636046671338</v>
      </c>
    </row>
    <row r="240" spans="1:11" x14ac:dyDescent="0.25">
      <c r="A240">
        <v>236</v>
      </c>
      <c r="B240" s="4">
        <f t="shared" si="31"/>
        <v>44161</v>
      </c>
      <c r="C240">
        <f t="shared" si="32"/>
        <v>6.4283485347450819E-2</v>
      </c>
      <c r="D240">
        <f t="shared" si="33"/>
        <v>7.5272455360651233E-2</v>
      </c>
      <c r="E240">
        <f t="shared" si="34"/>
        <v>0</v>
      </c>
      <c r="F240" s="5">
        <f t="shared" si="35"/>
        <v>3.378453383246481E-3</v>
      </c>
      <c r="G240" s="1">
        <f t="shared" si="36"/>
        <v>83386006.291851401</v>
      </c>
      <c r="H240" s="1">
        <f t="shared" si="37"/>
        <v>2196.0227179619606</v>
      </c>
      <c r="I240" s="1">
        <f t="shared" si="38"/>
        <v>0</v>
      </c>
      <c r="J240" s="1">
        <f t="shared" si="39"/>
        <v>378457.51974402327</v>
      </c>
      <c r="K240" s="1">
        <f t="shared" si="40"/>
        <v>17282.165686684875</v>
      </c>
    </row>
    <row r="241" spans="1:11" x14ac:dyDescent="0.25">
      <c r="A241">
        <v>237</v>
      </c>
      <c r="B241" s="4">
        <f t="shared" si="31"/>
        <v>44162</v>
      </c>
      <c r="C241">
        <f t="shared" si="32"/>
        <v>6.4283485347450819E-2</v>
      </c>
      <c r="D241">
        <f t="shared" si="33"/>
        <v>7.5272455360651233E-2</v>
      </c>
      <c r="E241">
        <f t="shared" si="34"/>
        <v>0</v>
      </c>
      <c r="F241" s="5">
        <f t="shared" si="35"/>
        <v>3.378453383246481E-3</v>
      </c>
      <c r="G241" s="1">
        <f t="shared" si="36"/>
        <v>83385865.794341102</v>
      </c>
      <c r="H241" s="1">
        <f t="shared" si="37"/>
        <v>2163.8010458662197</v>
      </c>
      <c r="I241" s="1">
        <f t="shared" si="38"/>
        <v>0</v>
      </c>
      <c r="J241" s="1">
        <f t="shared" si="39"/>
        <v>378622.81976603204</v>
      </c>
      <c r="K241" s="1">
        <f t="shared" si="40"/>
        <v>17289.58484706606</v>
      </c>
    </row>
    <row r="242" spans="1:11" x14ac:dyDescent="0.25">
      <c r="A242">
        <v>238</v>
      </c>
      <c r="B242" s="4">
        <f t="shared" si="31"/>
        <v>44163</v>
      </c>
      <c r="C242">
        <f t="shared" si="32"/>
        <v>6.4283485347450819E-2</v>
      </c>
      <c r="D242">
        <f t="shared" si="33"/>
        <v>7.5272455360651233E-2</v>
      </c>
      <c r="E242">
        <f t="shared" si="34"/>
        <v>0</v>
      </c>
      <c r="F242" s="5">
        <f t="shared" si="35"/>
        <v>3.378453383246481E-3</v>
      </c>
      <c r="G242" s="1">
        <f t="shared" si="36"/>
        <v>83385727.358547613</v>
      </c>
      <c r="H242" s="1">
        <f t="shared" si="37"/>
        <v>2132.0519207611842</v>
      </c>
      <c r="I242" s="1">
        <f t="shared" si="38"/>
        <v>0</v>
      </c>
      <c r="J242" s="1">
        <f t="shared" si="39"/>
        <v>378785.69438366633</v>
      </c>
      <c r="K242" s="1">
        <f t="shared" si="40"/>
        <v>17296.89514803014</v>
      </c>
    </row>
    <row r="243" spans="1:11" x14ac:dyDescent="0.25">
      <c r="A243">
        <v>239</v>
      </c>
      <c r="B243" s="4">
        <f t="shared" si="31"/>
        <v>44164</v>
      </c>
      <c r="C243">
        <f t="shared" si="32"/>
        <v>6.4283485347450819E-2</v>
      </c>
      <c r="D243">
        <f t="shared" si="33"/>
        <v>7.5272455360651233E-2</v>
      </c>
      <c r="E243">
        <f t="shared" si="34"/>
        <v>0</v>
      </c>
      <c r="F243" s="5">
        <f t="shared" si="35"/>
        <v>3.378453383246481E-3</v>
      </c>
      <c r="G243" s="1">
        <f t="shared" si="36"/>
        <v>83385590.954228014</v>
      </c>
      <c r="H243" s="1">
        <f t="shared" si="37"/>
        <v>2100.7684193048858</v>
      </c>
      <c r="I243" s="1">
        <f t="shared" si="38"/>
        <v>0</v>
      </c>
      <c r="J243" s="1">
        <f t="shared" si="39"/>
        <v>378946.17916669842</v>
      </c>
      <c r="K243" s="1">
        <f t="shared" si="40"/>
        <v>17304.098186055093</v>
      </c>
    </row>
    <row r="244" spans="1:11" x14ac:dyDescent="0.25">
      <c r="A244">
        <v>240</v>
      </c>
      <c r="B244" s="4">
        <f t="shared" si="31"/>
        <v>44165</v>
      </c>
      <c r="C244">
        <f t="shared" si="32"/>
        <v>6.4283485347450819E-2</v>
      </c>
      <c r="D244">
        <f t="shared" si="33"/>
        <v>7.5272455360651233E-2</v>
      </c>
      <c r="E244">
        <f t="shared" si="34"/>
        <v>0</v>
      </c>
      <c r="F244" s="5">
        <f t="shared" si="35"/>
        <v>3.378453383246481E-3</v>
      </c>
      <c r="G244" s="1">
        <f t="shared" si="36"/>
        <v>83385456.551582694</v>
      </c>
      <c r="H244" s="1">
        <f t="shared" si="37"/>
        <v>2069.9437193919753</v>
      </c>
      <c r="I244" s="1">
        <f t="shared" si="38"/>
        <v>0</v>
      </c>
      <c r="J244" s="1">
        <f t="shared" si="39"/>
        <v>379104.3091637636</v>
      </c>
      <c r="K244" s="1">
        <f t="shared" si="40"/>
        <v>17311.195534228711</v>
      </c>
    </row>
    <row r="245" spans="1:11" x14ac:dyDescent="0.25">
      <c r="A245">
        <v>241</v>
      </c>
      <c r="B245" s="4">
        <f t="shared" si="31"/>
        <v>44166</v>
      </c>
      <c r="C245">
        <f t="shared" si="32"/>
        <v>6.4283485347450819E-2</v>
      </c>
      <c r="D245">
        <f t="shared" si="33"/>
        <v>7.5272455360651233E-2</v>
      </c>
      <c r="E245">
        <f t="shared" si="34"/>
        <v>0</v>
      </c>
      <c r="F245" s="5">
        <f t="shared" si="35"/>
        <v>3.378453383246481E-3</v>
      </c>
      <c r="G245" s="1">
        <f t="shared" si="36"/>
        <v>83385324.121248826</v>
      </c>
      <c r="H245" s="1">
        <f t="shared" si="37"/>
        <v>2039.5710986791644</v>
      </c>
      <c r="I245" s="1">
        <f t="shared" si="38"/>
        <v>0</v>
      </c>
      <c r="J245" s="1">
        <f t="shared" si="39"/>
        <v>379260.11890998058</v>
      </c>
      <c r="K245" s="1">
        <f t="shared" si="40"/>
        <v>17318.188742590621</v>
      </c>
    </row>
    <row r="246" spans="1:11" x14ac:dyDescent="0.25">
      <c r="A246">
        <v>242</v>
      </c>
      <c r="B246" s="4">
        <f t="shared" si="31"/>
        <v>44167</v>
      </c>
      <c r="C246">
        <f t="shared" si="32"/>
        <v>6.4283485347450819E-2</v>
      </c>
      <c r="D246">
        <f t="shared" si="33"/>
        <v>7.5272455360651233E-2</v>
      </c>
      <c r="E246">
        <f t="shared" si="34"/>
        <v>0</v>
      </c>
      <c r="F246" s="5">
        <f t="shared" si="35"/>
        <v>3.378453383246481E-3</v>
      </c>
      <c r="G246" s="1">
        <f t="shared" si="36"/>
        <v>83385193.634294018</v>
      </c>
      <c r="H246" s="1">
        <f t="shared" si="37"/>
        <v>2009.6439331319789</v>
      </c>
      <c r="I246" s="1">
        <f t="shared" si="38"/>
        <v>0</v>
      </c>
      <c r="J246" s="1">
        <f t="shared" si="39"/>
        <v>379413.64243446075</v>
      </c>
      <c r="K246" s="1">
        <f t="shared" si="40"/>
        <v>17325.079338469324</v>
      </c>
    </row>
    <row r="247" spans="1:11" x14ac:dyDescent="0.25">
      <c r="A247">
        <v>243</v>
      </c>
      <c r="B247" s="4">
        <f t="shared" si="31"/>
        <v>44168</v>
      </c>
      <c r="C247">
        <f t="shared" si="32"/>
        <v>6.4283485347450819E-2</v>
      </c>
      <c r="D247">
        <f t="shared" si="33"/>
        <v>7.5272455360651233E-2</v>
      </c>
      <c r="E247">
        <f t="shared" si="34"/>
        <v>0</v>
      </c>
      <c r="F247" s="5">
        <f t="shared" si="35"/>
        <v>3.378453383246481E-3</v>
      </c>
      <c r="G247" s="1">
        <f t="shared" si="36"/>
        <v>83385065.062209964</v>
      </c>
      <c r="H247" s="1">
        <f t="shared" si="37"/>
        <v>1980.1556955925146</v>
      </c>
      <c r="I247" s="1">
        <f t="shared" si="38"/>
        <v>0</v>
      </c>
      <c r="J247" s="1">
        <f t="shared" si="39"/>
        <v>379564.91326770821</v>
      </c>
      <c r="K247" s="1">
        <f t="shared" si="40"/>
        <v>17331.868826814334</v>
      </c>
    </row>
    <row r="248" spans="1:11" x14ac:dyDescent="0.25">
      <c r="A248">
        <v>244</v>
      </c>
      <c r="B248" s="4">
        <f t="shared" si="31"/>
        <v>44169</v>
      </c>
      <c r="C248">
        <f t="shared" si="32"/>
        <v>6.4283485347450819E-2</v>
      </c>
      <c r="D248">
        <f t="shared" si="33"/>
        <v>7.5272455360651233E-2</v>
      </c>
      <c r="E248">
        <f t="shared" si="34"/>
        <v>0</v>
      </c>
      <c r="F248" s="5">
        <f t="shared" si="35"/>
        <v>3.378453383246481E-3</v>
      </c>
      <c r="G248" s="1">
        <f t="shared" si="36"/>
        <v>83384938.376906276</v>
      </c>
      <c r="H248" s="1">
        <f t="shared" si="37"/>
        <v>1951.0999543679027</v>
      </c>
      <c r="I248" s="1">
        <f t="shared" si="38"/>
        <v>0</v>
      </c>
      <c r="J248" s="1">
        <f t="shared" si="39"/>
        <v>379713.96444891184</v>
      </c>
      <c r="K248" s="1">
        <f t="shared" si="40"/>
        <v>17338.558690523463</v>
      </c>
    </row>
    <row r="249" spans="1:11" x14ac:dyDescent="0.25">
      <c r="A249">
        <v>245</v>
      </c>
      <c r="B249" s="4">
        <f t="shared" si="31"/>
        <v>44170</v>
      </c>
      <c r="C249">
        <f t="shared" si="32"/>
        <v>6.4283485347450819E-2</v>
      </c>
      <c r="D249">
        <f t="shared" si="33"/>
        <v>7.5272455360651233E-2</v>
      </c>
      <c r="E249">
        <f t="shared" si="34"/>
        <v>0</v>
      </c>
      <c r="F249" s="5">
        <f t="shared" si="35"/>
        <v>3.378453383246481E-3</v>
      </c>
      <c r="G249" s="1">
        <f t="shared" si="36"/>
        <v>83384813.550704345</v>
      </c>
      <c r="H249" s="1">
        <f t="shared" si="37"/>
        <v>1922.4703718391866</v>
      </c>
      <c r="I249" s="1">
        <f t="shared" si="38"/>
        <v>0</v>
      </c>
      <c r="J249" s="1">
        <f t="shared" si="39"/>
        <v>379860.82853313116</v>
      </c>
      <c r="K249" s="1">
        <f t="shared" si="40"/>
        <v>17345.15039076535</v>
      </c>
    </row>
    <row r="250" spans="1:11" x14ac:dyDescent="0.25">
      <c r="A250">
        <v>246</v>
      </c>
      <c r="B250" s="4">
        <f t="shared" si="31"/>
        <v>44171</v>
      </c>
      <c r="C250">
        <f t="shared" si="32"/>
        <v>6.4283485347450819E-2</v>
      </c>
      <c r="D250">
        <f t="shared" si="33"/>
        <v>7.5272455360651233E-2</v>
      </c>
      <c r="E250">
        <f t="shared" si="34"/>
        <v>0</v>
      </c>
      <c r="F250" s="5">
        <f t="shared" si="35"/>
        <v>3.378453383246481E-3</v>
      </c>
      <c r="G250" s="1">
        <f t="shared" si="36"/>
        <v>83384690.556331322</v>
      </c>
      <c r="H250" s="1">
        <f t="shared" si="37"/>
        <v>1894.2607030903209</v>
      </c>
      <c r="I250" s="1">
        <f t="shared" si="38"/>
        <v>0</v>
      </c>
      <c r="J250" s="1">
        <f t="shared" si="39"/>
        <v>380005.53759837762</v>
      </c>
      <c r="K250" s="1">
        <f t="shared" si="40"/>
        <v>17351.645367297282</v>
      </c>
    </row>
    <row r="251" spans="1:11" x14ac:dyDescent="0.25">
      <c r="A251">
        <v>247</v>
      </c>
      <c r="B251" s="4">
        <f t="shared" si="31"/>
        <v>44172</v>
      </c>
      <c r="C251">
        <f t="shared" si="32"/>
        <v>6.4283485347450819E-2</v>
      </c>
      <c r="D251">
        <f t="shared" si="33"/>
        <v>7.5272455360651233E-2</v>
      </c>
      <c r="E251">
        <f t="shared" si="34"/>
        <v>0</v>
      </c>
      <c r="F251" s="5">
        <f t="shared" si="35"/>
        <v>3.378453383246481E-3</v>
      </c>
      <c r="G251" s="1">
        <f t="shared" si="36"/>
        <v>83384569.366914153</v>
      </c>
      <c r="H251" s="1">
        <f t="shared" si="37"/>
        <v>1866.4647945570052</v>
      </c>
      <c r="I251" s="1">
        <f t="shared" si="38"/>
        <v>0</v>
      </c>
      <c r="J251" s="1">
        <f t="shared" si="39"/>
        <v>380148.1232525924</v>
      </c>
      <c r="K251" s="1">
        <f t="shared" si="40"/>
        <v>17358.045038778389</v>
      </c>
    </row>
    <row r="252" spans="1:11" x14ac:dyDescent="0.25">
      <c r="A252">
        <v>248</v>
      </c>
      <c r="B252" s="4">
        <f t="shared" si="31"/>
        <v>44173</v>
      </c>
      <c r="C252">
        <f t="shared" si="32"/>
        <v>6.4283485347450819E-2</v>
      </c>
      <c r="D252">
        <f t="shared" si="33"/>
        <v>7.5272455360651233E-2</v>
      </c>
      <c r="E252">
        <f t="shared" si="34"/>
        <v>0</v>
      </c>
      <c r="F252" s="5">
        <f t="shared" si="35"/>
        <v>3.378453383246481E-3</v>
      </c>
      <c r="G252" s="1">
        <f t="shared" si="36"/>
        <v>83384449.955973789</v>
      </c>
      <c r="H252" s="1">
        <f t="shared" si="37"/>
        <v>1839.0765826950703</v>
      </c>
      <c r="I252" s="1">
        <f t="shared" si="38"/>
        <v>0</v>
      </c>
      <c r="J252" s="1">
        <f t="shared" si="39"/>
        <v>380288.6166405229</v>
      </c>
      <c r="K252" s="1">
        <f t="shared" si="40"/>
        <v>17364.350803078272</v>
      </c>
    </row>
    <row r="253" spans="1:11" x14ac:dyDescent="0.25">
      <c r="A253">
        <v>249</v>
      </c>
      <c r="B253" s="4">
        <f t="shared" si="31"/>
        <v>44174</v>
      </c>
      <c r="C253">
        <f t="shared" si="32"/>
        <v>6.4283485347450819E-2</v>
      </c>
      <c r="D253">
        <f t="shared" si="33"/>
        <v>7.5272455360651233E-2</v>
      </c>
      <c r="E253">
        <f t="shared" si="34"/>
        <v>0</v>
      </c>
      <c r="F253" s="5">
        <f t="shared" si="35"/>
        <v>3.378453383246481E-3</v>
      </c>
      <c r="G253" s="1">
        <f t="shared" si="36"/>
        <v>83384332.297419339</v>
      </c>
      <c r="H253" s="1">
        <f t="shared" si="37"/>
        <v>1812.0900926681386</v>
      </c>
      <c r="I253" s="1">
        <f t="shared" si="38"/>
        <v>0</v>
      </c>
      <c r="J253" s="1">
        <f t="shared" si="39"/>
        <v>380427.04845049861</v>
      </c>
      <c r="K253" s="1">
        <f t="shared" si="40"/>
        <v>17370.564037581127</v>
      </c>
    </row>
    <row r="254" spans="1:11" x14ac:dyDescent="0.25">
      <c r="A254">
        <v>250</v>
      </c>
      <c r="B254" s="4">
        <f t="shared" si="31"/>
        <v>44175</v>
      </c>
      <c r="C254">
        <f t="shared" si="32"/>
        <v>6.4283485347450819E-2</v>
      </c>
      <c r="D254">
        <f t="shared" si="33"/>
        <v>7.5272455360651233E-2</v>
      </c>
      <c r="E254">
        <f t="shared" si="34"/>
        <v>0</v>
      </c>
      <c r="F254" s="5">
        <f t="shared" si="35"/>
        <v>3.378453383246481E-3</v>
      </c>
      <c r="G254" s="1">
        <f t="shared" si="36"/>
        <v>83384216.365542442</v>
      </c>
      <c r="H254" s="1">
        <f t="shared" si="37"/>
        <v>1785.4994370542813</v>
      </c>
      <c r="I254" s="1">
        <f t="shared" si="38"/>
        <v>0</v>
      </c>
      <c r="J254" s="1">
        <f t="shared" si="39"/>
        <v>380563.44892110844</v>
      </c>
      <c r="K254" s="1">
        <f t="shared" si="40"/>
        <v>17376.686099485451</v>
      </c>
    </row>
    <row r="255" spans="1:11" x14ac:dyDescent="0.25">
      <c r="A255">
        <v>251</v>
      </c>
      <c r="B255" s="4">
        <f t="shared" si="31"/>
        <v>44176</v>
      </c>
      <c r="C255">
        <f t="shared" si="32"/>
        <v>6.4283485347450819E-2</v>
      </c>
      <c r="D255">
        <f t="shared" si="33"/>
        <v>7.5272455360651233E-2</v>
      </c>
      <c r="E255">
        <f t="shared" si="34"/>
        <v>0</v>
      </c>
      <c r="F255" s="5">
        <f t="shared" si="35"/>
        <v>3.378453383246481E-3</v>
      </c>
      <c r="G255" s="1">
        <f t="shared" si="36"/>
        <v>83384102.135011643</v>
      </c>
      <c r="H255" s="1">
        <f t="shared" si="37"/>
        <v>1759.298814571406</v>
      </c>
      <c r="I255" s="1">
        <f t="shared" si="38"/>
        <v>0</v>
      </c>
      <c r="J255" s="1">
        <f t="shared" si="39"/>
        <v>380697.84784778056</v>
      </c>
      <c r="K255" s="1">
        <f t="shared" si="40"/>
        <v>17382.718326099352</v>
      </c>
    </row>
    <row r="256" spans="1:11" x14ac:dyDescent="0.25">
      <c r="A256">
        <v>252</v>
      </c>
      <c r="B256" s="4">
        <f t="shared" si="31"/>
        <v>44177</v>
      </c>
      <c r="C256">
        <f t="shared" si="32"/>
        <v>6.4283485347450819E-2</v>
      </c>
      <c r="D256">
        <f t="shared" si="33"/>
        <v>7.5272455360651233E-2</v>
      </c>
      <c r="E256">
        <f t="shared" si="34"/>
        <v>0</v>
      </c>
      <c r="F256" s="5">
        <f t="shared" si="35"/>
        <v>3.378453383246481E-3</v>
      </c>
      <c r="G256" s="1">
        <f t="shared" si="36"/>
        <v>83383989.580866873</v>
      </c>
      <c r="H256" s="1">
        <f t="shared" si="37"/>
        <v>1733.4825088211014</v>
      </c>
      <c r="I256" s="1">
        <f t="shared" si="38"/>
        <v>0</v>
      </c>
      <c r="J256" s="1">
        <f t="shared" si="39"/>
        <v>380830.27458926645</v>
      </c>
      <c r="K256" s="1">
        <f t="shared" si="40"/>
        <v>17388.662035131583</v>
      </c>
    </row>
    <row r="257" spans="1:11" x14ac:dyDescent="0.25">
      <c r="A257">
        <v>253</v>
      </c>
      <c r="B257" s="4">
        <f t="shared" si="31"/>
        <v>44178</v>
      </c>
      <c r="C257">
        <f t="shared" si="32"/>
        <v>6.4283485347450819E-2</v>
      </c>
      <c r="D257">
        <f t="shared" si="33"/>
        <v>7.5272455360651233E-2</v>
      </c>
      <c r="E257">
        <f t="shared" si="34"/>
        <v>0</v>
      </c>
      <c r="F257" s="5">
        <f t="shared" si="35"/>
        <v>3.378453383246481E-3</v>
      </c>
      <c r="G257" s="1">
        <f t="shared" si="36"/>
        <v>83383878.678514034</v>
      </c>
      <c r="H257" s="1">
        <f t="shared" si="37"/>
        <v>1708.0448870506802</v>
      </c>
      <c r="I257" s="1">
        <f t="shared" si="38"/>
        <v>0</v>
      </c>
      <c r="J257" s="1">
        <f t="shared" si="39"/>
        <v>380960.75807403016</v>
      </c>
      <c r="K257" s="1">
        <f t="shared" si="40"/>
        <v>17394.51852497831</v>
      </c>
    </row>
    <row r="258" spans="1:11" x14ac:dyDescent="0.25">
      <c r="A258">
        <v>254</v>
      </c>
      <c r="B258" s="4">
        <f t="shared" si="31"/>
        <v>44179</v>
      </c>
      <c r="C258">
        <f t="shared" si="32"/>
        <v>6.4283485347450819E-2</v>
      </c>
      <c r="D258">
        <f t="shared" si="33"/>
        <v>7.5272455360651233E-2</v>
      </c>
      <c r="E258">
        <f t="shared" si="34"/>
        <v>0</v>
      </c>
      <c r="F258" s="5">
        <f t="shared" si="35"/>
        <v>3.378453383246481E-3</v>
      </c>
      <c r="G258" s="1">
        <f t="shared" si="36"/>
        <v>83383769.403719604</v>
      </c>
      <c r="H258" s="1">
        <f t="shared" si="37"/>
        <v>1682.9803989331576</v>
      </c>
      <c r="I258" s="1">
        <f t="shared" si="38"/>
        <v>0</v>
      </c>
      <c r="J258" s="1">
        <f t="shared" si="39"/>
        <v>381089.32680654468</v>
      </c>
      <c r="K258" s="1">
        <f t="shared" si="40"/>
        <v>17400.289075005701</v>
      </c>
    </row>
    <row r="259" spans="1:11" x14ac:dyDescent="0.25">
      <c r="A259">
        <v>255</v>
      </c>
      <c r="B259" s="4">
        <f t="shared" si="31"/>
        <v>44180</v>
      </c>
      <c r="C259">
        <f t="shared" si="32"/>
        <v>6.4283485347450819E-2</v>
      </c>
      <c r="D259">
        <f t="shared" si="33"/>
        <v>7.5272455360651233E-2</v>
      </c>
      <c r="E259">
        <f t="shared" si="34"/>
        <v>0</v>
      </c>
      <c r="F259" s="5">
        <f t="shared" si="35"/>
        <v>3.378453383246481E-3</v>
      </c>
      <c r="G259" s="1">
        <f t="shared" si="36"/>
        <v>83383661.732605398</v>
      </c>
      <c r="H259" s="1">
        <f t="shared" si="37"/>
        <v>1658.2835753649106</v>
      </c>
      <c r="I259" s="1">
        <f t="shared" si="38"/>
        <v>0</v>
      </c>
      <c r="J259" s="1">
        <f t="shared" si="39"/>
        <v>381216.0088734962</v>
      </c>
      <c r="K259" s="1">
        <f t="shared" si="40"/>
        <v>17405.974945828413</v>
      </c>
    </row>
    <row r="260" spans="1:11" x14ac:dyDescent="0.25">
      <c r="A260">
        <v>256</v>
      </c>
      <c r="B260" s="4">
        <f t="shared" si="31"/>
        <v>44181</v>
      </c>
      <c r="C260">
        <f t="shared" si="32"/>
        <v>6.4283485347450819E-2</v>
      </c>
      <c r="D260">
        <f t="shared" si="33"/>
        <v>7.5272455360651233E-2</v>
      </c>
      <c r="E260">
        <f t="shared" si="34"/>
        <v>0</v>
      </c>
      <c r="F260" s="5">
        <f t="shared" si="35"/>
        <v>3.378453383246481E-3</v>
      </c>
      <c r="G260" s="1">
        <f t="shared" si="36"/>
        <v>83383555.64164333</v>
      </c>
      <c r="H260" s="1">
        <f t="shared" si="37"/>
        <v>1633.9490272807629</v>
      </c>
      <c r="I260" s="1">
        <f t="shared" si="38"/>
        <v>0</v>
      </c>
      <c r="J260" s="1">
        <f t="shared" si="39"/>
        <v>381340.83194989816</v>
      </c>
      <c r="K260" s="1">
        <f t="shared" si="40"/>
        <v>17411.577379583985</v>
      </c>
    </row>
    <row r="261" spans="1:11" x14ac:dyDescent="0.25">
      <c r="A261">
        <v>257</v>
      </c>
      <c r="B261" s="4">
        <f t="shared" si="31"/>
        <v>44182</v>
      </c>
      <c r="C261">
        <f t="shared" si="32"/>
        <v>6.4283485347450819E-2</v>
      </c>
      <c r="D261">
        <f t="shared" si="33"/>
        <v>7.5272455360651233E-2</v>
      </c>
      <c r="E261">
        <f t="shared" si="34"/>
        <v>0</v>
      </c>
      <c r="F261" s="5">
        <f t="shared" si="35"/>
        <v>3.378453383246481E-3</v>
      </c>
      <c r="G261" s="1">
        <f t="shared" si="36"/>
        <v>83383451.107650295</v>
      </c>
      <c r="H261" s="1">
        <f t="shared" si="37"/>
        <v>1609.9714444862493</v>
      </c>
      <c r="I261" s="1">
        <f t="shared" si="38"/>
        <v>0</v>
      </c>
      <c r="J261" s="1">
        <f t="shared" si="39"/>
        <v>381463.82330511574</v>
      </c>
      <c r="K261" s="1">
        <f t="shared" si="40"/>
        <v>17417.097600203255</v>
      </c>
    </row>
    <row r="262" spans="1:11" x14ac:dyDescent="0.25">
      <c r="A262">
        <v>258</v>
      </c>
      <c r="B262" s="4">
        <f t="shared" si="31"/>
        <v>44183</v>
      </c>
      <c r="C262">
        <f t="shared" si="32"/>
        <v>6.4283485347450819E-2</v>
      </c>
      <c r="D262">
        <f t="shared" si="33"/>
        <v>7.5272455360651233E-2</v>
      </c>
      <c r="E262">
        <f t="shared" si="34"/>
        <v>0</v>
      </c>
      <c r="F262" s="5">
        <f t="shared" si="35"/>
        <v>3.378453383246481E-3</v>
      </c>
      <c r="G262" s="1">
        <f t="shared" si="36"/>
        <v>83383348.107783109</v>
      </c>
      <c r="H262" s="1">
        <f t="shared" si="37"/>
        <v>1586.3455945068104</v>
      </c>
      <c r="I262" s="1">
        <f t="shared" si="38"/>
        <v>0</v>
      </c>
      <c r="J262" s="1">
        <f t="shared" si="39"/>
        <v>381585.00980880274</v>
      </c>
      <c r="K262" s="1">
        <f t="shared" si="40"/>
        <v>17422.536813676808</v>
      </c>
    </row>
    <row r="263" spans="1:11" x14ac:dyDescent="0.25">
      <c r="A263">
        <v>259</v>
      </c>
      <c r="B263" s="4">
        <f t="shared" ref="B263:B326" si="41">B262+1</f>
        <v>44184</v>
      </c>
      <c r="C263">
        <f t="shared" ref="C263:C303" si="42">C262</f>
        <v>6.4283485347450819E-2</v>
      </c>
      <c r="D263">
        <f t="shared" ref="D263:D303" si="43">D262</f>
        <v>7.5272455360651233E-2</v>
      </c>
      <c r="E263">
        <f t="shared" ref="E263:E303" si="44">E262</f>
        <v>0</v>
      </c>
      <c r="F263" s="5">
        <f t="shared" ref="F263:F303" si="45">F262</f>
        <v>3.378453383246481E-3</v>
      </c>
      <c r="G263" s="1">
        <f t="shared" ref="G263:G303" si="46">G262-C263*H262*G262/SUM(G262:K262)-E263*G262</f>
        <v>83383246.619533569</v>
      </c>
      <c r="H263" s="1">
        <f t="shared" ref="H263:H303" si="47">H262+C263*G262*H262/SUM(G262:K262)-D263*H262-F263*H262</f>
        <v>1563.0663214536783</v>
      </c>
      <c r="I263" s="1">
        <f t="shared" ref="I263:I303" si="48">I262+E263*G262</f>
        <v>0</v>
      </c>
      <c r="J263" s="1">
        <f t="shared" ref="J263:J303" si="49">J262+D263*H262</f>
        <v>381704.41793675185</v>
      </c>
      <c r="K263" s="1">
        <f t="shared" ref="K263:K303" si="50">K262+F263*H262</f>
        <v>17427.896208317568</v>
      </c>
    </row>
    <row r="264" spans="1:11" x14ac:dyDescent="0.25">
      <c r="A264">
        <v>260</v>
      </c>
      <c r="B264" s="4">
        <f t="shared" si="41"/>
        <v>44185</v>
      </c>
      <c r="C264">
        <f t="shared" si="42"/>
        <v>6.4283485347450819E-2</v>
      </c>
      <c r="D264">
        <f t="shared" si="43"/>
        <v>7.5272455360651233E-2</v>
      </c>
      <c r="E264">
        <f t="shared" si="44"/>
        <v>0</v>
      </c>
      <c r="F264" s="5">
        <f t="shared" si="45"/>
        <v>3.378453383246481E-3</v>
      </c>
      <c r="G264" s="1">
        <f t="shared" si="46"/>
        <v>83383146.620723501</v>
      </c>
      <c r="H264" s="1">
        <f t="shared" si="47"/>
        <v>1540.1285449062113</v>
      </c>
      <c r="I264" s="1">
        <f t="shared" si="48"/>
        <v>0</v>
      </c>
      <c r="J264" s="1">
        <f t="shared" si="49"/>
        <v>381822.07377665921</v>
      </c>
      <c r="K264" s="1">
        <f t="shared" si="50"/>
        <v>17433.17695501952</v>
      </c>
    </row>
    <row r="265" spans="1:11" x14ac:dyDescent="0.25">
      <c r="A265">
        <v>261</v>
      </c>
      <c r="B265" s="4">
        <f t="shared" si="41"/>
        <v>44186</v>
      </c>
      <c r="C265">
        <f t="shared" si="42"/>
        <v>6.4283485347450819E-2</v>
      </c>
      <c r="D265">
        <f t="shared" si="43"/>
        <v>7.5272455360651233E-2</v>
      </c>
      <c r="E265">
        <f t="shared" si="44"/>
        <v>0</v>
      </c>
      <c r="F265" s="5">
        <f t="shared" si="45"/>
        <v>3.378453383246481E-3</v>
      </c>
      <c r="G265" s="1">
        <f t="shared" si="46"/>
        <v>83383048.08949995</v>
      </c>
      <c r="H265" s="1">
        <f t="shared" si="47"/>
        <v>1517.527258810444</v>
      </c>
      <c r="I265" s="1">
        <f t="shared" si="48"/>
        <v>0</v>
      </c>
      <c r="J265" s="1">
        <f t="shared" si="49"/>
        <v>381938.00303380535</v>
      </c>
      <c r="K265" s="1">
        <f t="shared" si="50"/>
        <v>17438.380207512695</v>
      </c>
    </row>
    <row r="266" spans="1:11" x14ac:dyDescent="0.25">
      <c r="A266">
        <v>262</v>
      </c>
      <c r="B266" s="4">
        <f t="shared" si="41"/>
        <v>44187</v>
      </c>
      <c r="C266">
        <f t="shared" si="42"/>
        <v>6.4283485347450819E-2</v>
      </c>
      <c r="D266">
        <f t="shared" si="43"/>
        <v>7.5272455360651233E-2</v>
      </c>
      <c r="E266">
        <f t="shared" si="44"/>
        <v>0</v>
      </c>
      <c r="F266" s="5">
        <f t="shared" si="45"/>
        <v>3.378453383246481E-3</v>
      </c>
      <c r="G266" s="1">
        <f t="shared" si="46"/>
        <v>83382951.004330412</v>
      </c>
      <c r="H266" s="1">
        <f t="shared" si="47"/>
        <v>1495.2575303936198</v>
      </c>
      <c r="I266" s="1">
        <f t="shared" si="48"/>
        <v>0</v>
      </c>
      <c r="J266" s="1">
        <f t="shared" si="49"/>
        <v>382052.23103665275</v>
      </c>
      <c r="K266" s="1">
        <f t="shared" si="50"/>
        <v>17443.507102614392</v>
      </c>
    </row>
    <row r="267" spans="1:11" x14ac:dyDescent="0.25">
      <c r="A267">
        <v>263</v>
      </c>
      <c r="B267" s="4">
        <f t="shared" si="41"/>
        <v>44188</v>
      </c>
      <c r="C267">
        <f t="shared" si="42"/>
        <v>6.4283485347450819E-2</v>
      </c>
      <c r="D267">
        <f t="shared" si="43"/>
        <v>7.5272455360651233E-2</v>
      </c>
      <c r="E267">
        <f t="shared" si="44"/>
        <v>0</v>
      </c>
      <c r="F267" s="5">
        <f t="shared" si="45"/>
        <v>3.378453383246481E-3</v>
      </c>
      <c r="G267" s="1">
        <f t="shared" si="46"/>
        <v>83382855.343998134</v>
      </c>
      <c r="H267" s="1">
        <f t="shared" si="47"/>
        <v>1473.3144990944761</v>
      </c>
      <c r="I267" s="1">
        <f t="shared" si="48"/>
        <v>0</v>
      </c>
      <c r="J267" s="1">
        <f t="shared" si="49"/>
        <v>382164.782742362</v>
      </c>
      <c r="K267" s="1">
        <f t="shared" si="50"/>
        <v>17448.558760476775</v>
      </c>
    </row>
    <row r="268" spans="1:11" x14ac:dyDescent="0.25">
      <c r="A268">
        <v>264</v>
      </c>
      <c r="B268" s="4">
        <f t="shared" si="41"/>
        <v>44189</v>
      </c>
      <c r="C268">
        <f t="shared" si="42"/>
        <v>6.4283485347450819E-2</v>
      </c>
      <c r="D268">
        <f t="shared" si="43"/>
        <v>7.5272455360651233E-2</v>
      </c>
      <c r="E268">
        <f t="shared" si="44"/>
        <v>0</v>
      </c>
      <c r="F268" s="5">
        <f t="shared" si="45"/>
        <v>3.378453383246481E-3</v>
      </c>
      <c r="G268" s="1">
        <f t="shared" si="46"/>
        <v>83382761.087597504</v>
      </c>
      <c r="H268" s="1">
        <f t="shared" si="47"/>
        <v>1451.6933755090565</v>
      </c>
      <c r="I268" s="1">
        <f t="shared" si="48"/>
        <v>0</v>
      </c>
      <c r="J268" s="1">
        <f t="shared" si="49"/>
        <v>382275.68274222728</v>
      </c>
      <c r="K268" s="1">
        <f t="shared" si="50"/>
        <v>17453.536284830829</v>
      </c>
    </row>
    <row r="269" spans="1:11" x14ac:dyDescent="0.25">
      <c r="A269">
        <v>265</v>
      </c>
      <c r="B269" s="4">
        <f t="shared" si="41"/>
        <v>44190</v>
      </c>
      <c r="C269">
        <f t="shared" si="42"/>
        <v>6.4283485347450819E-2</v>
      </c>
      <c r="D269">
        <f t="shared" si="43"/>
        <v>7.5272455360651233E-2</v>
      </c>
      <c r="E269">
        <f t="shared" si="44"/>
        <v>0</v>
      </c>
      <c r="F269" s="5">
        <f t="shared" si="45"/>
        <v>3.378453383246481E-3</v>
      </c>
      <c r="G269" s="1">
        <f t="shared" si="46"/>
        <v>83382668.214529455</v>
      </c>
      <c r="H269" s="1">
        <f t="shared" si="47"/>
        <v>1430.3894403518282</v>
      </c>
      <c r="I269" s="1">
        <f t="shared" si="48"/>
        <v>0</v>
      </c>
      <c r="J269" s="1">
        <f t="shared" si="49"/>
        <v>382384.95526703261</v>
      </c>
      <c r="K269" s="1">
        <f t="shared" si="50"/>
        <v>17458.440763226754</v>
      </c>
    </row>
    <row r="270" spans="1:11" x14ac:dyDescent="0.25">
      <c r="A270">
        <v>266</v>
      </c>
      <c r="B270" s="4">
        <f t="shared" si="41"/>
        <v>44191</v>
      </c>
      <c r="C270">
        <f t="shared" si="42"/>
        <v>6.4283485347450819E-2</v>
      </c>
      <c r="D270">
        <f t="shared" si="43"/>
        <v>7.5272455360651233E-2</v>
      </c>
      <c r="E270">
        <f t="shared" si="44"/>
        <v>0</v>
      </c>
      <c r="F270" s="5">
        <f t="shared" si="45"/>
        <v>3.378453383246481E-3</v>
      </c>
      <c r="G270" s="1">
        <f t="shared" si="46"/>
        <v>83382576.704497039</v>
      </c>
      <c r="H270" s="1">
        <f t="shared" si="47"/>
        <v>1409.398043431883</v>
      </c>
      <c r="I270" s="1">
        <f t="shared" si="48"/>
        <v>0</v>
      </c>
      <c r="J270" s="1">
        <f t="shared" si="49"/>
        <v>382492.62419232982</v>
      </c>
      <c r="K270" s="1">
        <f t="shared" si="50"/>
        <v>17463.27326727087</v>
      </c>
    </row>
    <row r="271" spans="1:11" x14ac:dyDescent="0.25">
      <c r="A271">
        <v>267</v>
      </c>
      <c r="B271" s="4">
        <f t="shared" si="41"/>
        <v>44192</v>
      </c>
      <c r="C271">
        <f t="shared" si="42"/>
        <v>6.4283485347450819E-2</v>
      </c>
      <c r="D271">
        <f t="shared" si="43"/>
        <v>7.5272455360651233E-2</v>
      </c>
      <c r="E271">
        <f t="shared" si="44"/>
        <v>0</v>
      </c>
      <c r="F271" s="5">
        <f t="shared" si="45"/>
        <v>3.378453383246481E-3</v>
      </c>
      <c r="G271" s="1">
        <f t="shared" si="46"/>
        <v>83382486.537500933</v>
      </c>
      <c r="H271" s="1">
        <f t="shared" si="47"/>
        <v>1388.7146026440062</v>
      </c>
      <c r="I271" s="1">
        <f t="shared" si="48"/>
        <v>0</v>
      </c>
      <c r="J271" s="1">
        <f t="shared" si="49"/>
        <v>382598.71304363944</v>
      </c>
      <c r="K271" s="1">
        <f t="shared" si="50"/>
        <v>17468.034852859044</v>
      </c>
    </row>
    <row r="272" spans="1:11" x14ac:dyDescent="0.25">
      <c r="A272">
        <v>268</v>
      </c>
      <c r="B272" s="4">
        <f t="shared" si="41"/>
        <v>44193</v>
      </c>
      <c r="C272">
        <f t="shared" si="42"/>
        <v>6.4283485347450819E-2</v>
      </c>
      <c r="D272">
        <f t="shared" si="43"/>
        <v>7.5272455360651233E-2</v>
      </c>
      <c r="E272">
        <f t="shared" si="44"/>
        <v>0</v>
      </c>
      <c r="F272" s="5">
        <f t="shared" si="45"/>
        <v>3.378453383246481E-3</v>
      </c>
      <c r="G272" s="1">
        <f t="shared" si="46"/>
        <v>83382397.693835124</v>
      </c>
      <c r="H272" s="1">
        <f t="shared" si="47"/>
        <v>1368.3346029744012</v>
      </c>
      <c r="I272" s="1">
        <f t="shared" si="48"/>
        <v>0</v>
      </c>
      <c r="J272" s="1">
        <f t="shared" si="49"/>
        <v>382703.24500157562</v>
      </c>
      <c r="K272" s="1">
        <f t="shared" si="50"/>
        <v>17472.726560406711</v>
      </c>
    </row>
    <row r="273" spans="1:11" x14ac:dyDescent="0.25">
      <c r="A273">
        <v>269</v>
      </c>
      <c r="B273" s="4">
        <f t="shared" si="41"/>
        <v>44194</v>
      </c>
      <c r="C273">
        <f t="shared" si="42"/>
        <v>6.4283485347450819E-2</v>
      </c>
      <c r="D273">
        <f t="shared" si="43"/>
        <v>7.5272455360651233E-2</v>
      </c>
      <c r="E273">
        <f t="shared" si="44"/>
        <v>0</v>
      </c>
      <c r="F273" s="5">
        <f t="shared" si="45"/>
        <v>3.378453383246481E-3</v>
      </c>
      <c r="G273" s="1">
        <f t="shared" si="46"/>
        <v>83382310.154082581</v>
      </c>
      <c r="H273" s="1">
        <f t="shared" si="47"/>
        <v>1348.2535955208571</v>
      </c>
      <c r="I273" s="1">
        <f t="shared" si="48"/>
        <v>0</v>
      </c>
      <c r="J273" s="1">
        <f t="shared" si="49"/>
        <v>382806.24290689646</v>
      </c>
      <c r="K273" s="1">
        <f t="shared" si="50"/>
        <v>17477.349415075543</v>
      </c>
    </row>
    <row r="274" spans="1:11" x14ac:dyDescent="0.25">
      <c r="A274">
        <v>270</v>
      </c>
      <c r="B274" s="4">
        <f t="shared" si="41"/>
        <v>44195</v>
      </c>
      <c r="C274">
        <f t="shared" si="42"/>
        <v>6.4283485347450819E-2</v>
      </c>
      <c r="D274">
        <f t="shared" si="43"/>
        <v>7.5272455360651233E-2</v>
      </c>
      <c r="E274">
        <f t="shared" si="44"/>
        <v>0</v>
      </c>
      <c r="F274" s="5">
        <f t="shared" si="45"/>
        <v>3.378453383246481E-3</v>
      </c>
      <c r="G274" s="1">
        <f t="shared" si="46"/>
        <v>83382223.899111077</v>
      </c>
      <c r="H274" s="1">
        <f t="shared" si="47"/>
        <v>1328.4671965271523</v>
      </c>
      <c r="I274" s="1">
        <f t="shared" si="48"/>
        <v>0</v>
      </c>
      <c r="J274" s="1">
        <f t="shared" si="49"/>
        <v>382907.72926548013</v>
      </c>
      <c r="K274" s="1">
        <f t="shared" si="50"/>
        <v>17481.904426996804</v>
      </c>
    </row>
    <row r="275" spans="1:11" x14ac:dyDescent="0.25">
      <c r="A275">
        <v>271</v>
      </c>
      <c r="B275" s="4">
        <f t="shared" si="41"/>
        <v>44196</v>
      </c>
      <c r="C275">
        <f t="shared" si="42"/>
        <v>6.4283485347450819E-2</v>
      </c>
      <c r="D275">
        <f t="shared" si="43"/>
        <v>7.5272455360651233E-2</v>
      </c>
      <c r="E275">
        <f t="shared" si="44"/>
        <v>0</v>
      </c>
      <c r="F275" s="5">
        <f t="shared" si="45"/>
        <v>3.378453383246481E-3</v>
      </c>
      <c r="G275" s="1">
        <f t="shared" si="46"/>
        <v>83382138.910068929</v>
      </c>
      <c r="H275" s="1">
        <f t="shared" si="47"/>
        <v>1308.9710864314902</v>
      </c>
      <c r="I275" s="1">
        <f t="shared" si="48"/>
        <v>0</v>
      </c>
      <c r="J275" s="1">
        <f t="shared" si="49"/>
        <v>383007.72625322879</v>
      </c>
      <c r="K275" s="1">
        <f t="shared" si="50"/>
        <v>17486.392591491443</v>
      </c>
    </row>
    <row r="276" spans="1:11" x14ac:dyDescent="0.25">
      <c r="A276">
        <v>272</v>
      </c>
      <c r="B276" s="4">
        <f t="shared" si="41"/>
        <v>44197</v>
      </c>
      <c r="C276">
        <f t="shared" si="42"/>
        <v>6.4283485347450819E-2</v>
      </c>
      <c r="D276">
        <f t="shared" si="43"/>
        <v>7.5272455360651233E-2</v>
      </c>
      <c r="E276">
        <f t="shared" si="44"/>
        <v>0</v>
      </c>
      <c r="F276" s="5">
        <f t="shared" si="45"/>
        <v>3.378453383246481E-3</v>
      </c>
      <c r="G276" s="1">
        <f t="shared" si="46"/>
        <v>83382055.168380961</v>
      </c>
      <c r="H276" s="1">
        <f t="shared" si="47"/>
        <v>1289.7610089287646</v>
      </c>
      <c r="I276" s="1">
        <f t="shared" si="48"/>
        <v>0</v>
      </c>
      <c r="J276" s="1">
        <f t="shared" si="49"/>
        <v>383106.2557209006</v>
      </c>
      <c r="K276" s="1">
        <f t="shared" si="50"/>
        <v>17490.814889286969</v>
      </c>
    </row>
    <row r="277" spans="1:11" x14ac:dyDescent="0.25">
      <c r="A277">
        <v>273</v>
      </c>
      <c r="B277" s="4">
        <f t="shared" si="41"/>
        <v>44198</v>
      </c>
      <c r="C277">
        <f t="shared" si="42"/>
        <v>6.4283485347450819E-2</v>
      </c>
      <c r="D277">
        <f t="shared" si="43"/>
        <v>7.5272455360651233E-2</v>
      </c>
      <c r="E277">
        <f t="shared" si="44"/>
        <v>0</v>
      </c>
      <c r="F277" s="5">
        <f t="shared" si="45"/>
        <v>3.378453383246481E-3</v>
      </c>
      <c r="G277" s="1">
        <f t="shared" si="46"/>
        <v>83381972.655744433</v>
      </c>
      <c r="H277" s="1">
        <f t="shared" si="47"/>
        <v>1270.8327700464552</v>
      </c>
      <c r="I277" s="1">
        <f t="shared" si="48"/>
        <v>0</v>
      </c>
      <c r="J277" s="1">
        <f t="shared" si="49"/>
        <v>383203.33919887111</v>
      </c>
      <c r="K277" s="1">
        <f t="shared" si="50"/>
        <v>17495.172286731162</v>
      </c>
    </row>
    <row r="278" spans="1:11" x14ac:dyDescent="0.25">
      <c r="A278">
        <v>274</v>
      </c>
      <c r="B278" s="4">
        <f t="shared" si="41"/>
        <v>44199</v>
      </c>
      <c r="C278">
        <f t="shared" si="42"/>
        <v>6.4283485347450819E-2</v>
      </c>
      <c r="D278">
        <f t="shared" si="43"/>
        <v>7.5272455360651233E-2</v>
      </c>
      <c r="E278">
        <f t="shared" si="44"/>
        <v>0</v>
      </c>
      <c r="F278" s="5">
        <f t="shared" si="45"/>
        <v>3.378453383246481E-3</v>
      </c>
      <c r="G278" s="1">
        <f t="shared" si="46"/>
        <v>83381891.354125023</v>
      </c>
      <c r="H278" s="1">
        <f t="shared" si="47"/>
        <v>1252.1822372339593</v>
      </c>
      <c r="I278" s="1">
        <f t="shared" si="48"/>
        <v>0</v>
      </c>
      <c r="J278" s="1">
        <f t="shared" si="49"/>
        <v>383298.99790182529</v>
      </c>
      <c r="K278" s="1">
        <f t="shared" si="50"/>
        <v>17499.465736002665</v>
      </c>
    </row>
    <row r="279" spans="1:11" x14ac:dyDescent="0.25">
      <c r="A279">
        <v>275</v>
      </c>
      <c r="B279" s="4">
        <f t="shared" si="41"/>
        <v>44200</v>
      </c>
      <c r="C279">
        <f t="shared" si="42"/>
        <v>6.4283485347450819E-2</v>
      </c>
      <c r="D279">
        <f t="shared" si="43"/>
        <v>7.5272455360651233E-2</v>
      </c>
      <c r="E279">
        <f t="shared" si="44"/>
        <v>0</v>
      </c>
      <c r="F279" s="5">
        <f t="shared" si="45"/>
        <v>3.378453383246481E-3</v>
      </c>
      <c r="G279" s="1">
        <f t="shared" si="46"/>
        <v>83381811.245752916</v>
      </c>
      <c r="H279" s="1">
        <f t="shared" si="47"/>
        <v>1233.8053384651632</v>
      </c>
      <c r="I279" s="1">
        <f t="shared" si="48"/>
        <v>0</v>
      </c>
      <c r="J279" s="1">
        <f t="shared" si="49"/>
        <v>383393.25273338088</v>
      </c>
      <c r="K279" s="1">
        <f t="shared" si="50"/>
        <v>17503.696175318488</v>
      </c>
    </row>
    <row r="280" spans="1:11" x14ac:dyDescent="0.25">
      <c r="A280">
        <v>276</v>
      </c>
      <c r="B280" s="4">
        <f t="shared" si="41"/>
        <v>44201</v>
      </c>
      <c r="C280">
        <f t="shared" si="42"/>
        <v>6.4283485347450819E-2</v>
      </c>
      <c r="D280">
        <f t="shared" si="43"/>
        <v>7.5272455360651233E-2</v>
      </c>
      <c r="E280">
        <f t="shared" si="44"/>
        <v>0</v>
      </c>
      <c r="F280" s="5">
        <f t="shared" si="45"/>
        <v>3.378453383246481E-3</v>
      </c>
      <c r="G280" s="1">
        <f t="shared" si="46"/>
        <v>83381732.31311895</v>
      </c>
      <c r="H280" s="1">
        <f t="shared" si="47"/>
        <v>1215.6980613540654</v>
      </c>
      <c r="I280" s="1">
        <f t="shared" si="48"/>
        <v>0</v>
      </c>
      <c r="J280" s="1">
        <f t="shared" si="49"/>
        <v>383486.12429064425</v>
      </c>
      <c r="K280" s="1">
        <f t="shared" si="50"/>
        <v>17507.864529138493</v>
      </c>
    </row>
    <row r="281" spans="1:11" x14ac:dyDescent="0.25">
      <c r="A281">
        <v>277</v>
      </c>
      <c r="B281" s="4">
        <f t="shared" si="41"/>
        <v>44202</v>
      </c>
      <c r="C281">
        <f t="shared" si="42"/>
        <v>6.4283485347450819E-2</v>
      </c>
      <c r="D281">
        <f t="shared" si="43"/>
        <v>7.5272455360651233E-2</v>
      </c>
      <c r="E281">
        <f t="shared" si="44"/>
        <v>0</v>
      </c>
      <c r="F281" s="5">
        <f t="shared" si="45"/>
        <v>3.378453383246481E-3</v>
      </c>
      <c r="G281" s="1">
        <f t="shared" si="46"/>
        <v>83381654.538970739</v>
      </c>
      <c r="H281" s="1">
        <f t="shared" si="47"/>
        <v>1197.8564522832601</v>
      </c>
      <c r="I281" s="1">
        <f t="shared" si="48"/>
        <v>0</v>
      </c>
      <c r="J281" s="1">
        <f t="shared" si="49"/>
        <v>383577.63286869955</v>
      </c>
      <c r="K281" s="1">
        <f t="shared" si="50"/>
        <v>17511.97170836688</v>
      </c>
    </row>
    <row r="282" spans="1:11" x14ac:dyDescent="0.25">
      <c r="A282">
        <v>278</v>
      </c>
      <c r="B282" s="4">
        <f t="shared" si="41"/>
        <v>44203</v>
      </c>
      <c r="C282">
        <f t="shared" si="42"/>
        <v>6.4283485347450819E-2</v>
      </c>
      <c r="D282">
        <f t="shared" si="43"/>
        <v>7.5272455360651233E-2</v>
      </c>
      <c r="E282">
        <f t="shared" si="44"/>
        <v>0</v>
      </c>
      <c r="F282" s="5">
        <f t="shared" si="45"/>
        <v>3.378453383246481E-3</v>
      </c>
      <c r="G282" s="1">
        <f t="shared" si="46"/>
        <v>83381577.906308964</v>
      </c>
      <c r="H282" s="1">
        <f t="shared" si="47"/>
        <v>1180.2766155451009</v>
      </c>
      <c r="I282" s="1">
        <f t="shared" si="48"/>
        <v>0</v>
      </c>
      <c r="J282" s="1">
        <f t="shared" si="49"/>
        <v>383667.79846503254</v>
      </c>
      <c r="K282" s="1">
        <f t="shared" si="50"/>
        <v>17516.018610550742</v>
      </c>
    </row>
    <row r="283" spans="1:11" x14ac:dyDescent="0.25">
      <c r="A283">
        <v>279</v>
      </c>
      <c r="B283" s="4">
        <f t="shared" si="41"/>
        <v>44204</v>
      </c>
      <c r="C283">
        <f t="shared" si="42"/>
        <v>6.4283485347450819E-2</v>
      </c>
      <c r="D283">
        <f t="shared" si="43"/>
        <v>7.5272455360651233E-2</v>
      </c>
      <c r="E283">
        <f t="shared" si="44"/>
        <v>0</v>
      </c>
      <c r="F283" s="5">
        <f t="shared" si="45"/>
        <v>3.378453383246481E-3</v>
      </c>
      <c r="G283" s="1">
        <f t="shared" si="46"/>
        <v>83381502.398383632</v>
      </c>
      <c r="H283" s="1">
        <f t="shared" si="47"/>
        <v>1162.9547124953576</v>
      </c>
      <c r="I283" s="1">
        <f t="shared" si="48"/>
        <v>0</v>
      </c>
      <c r="J283" s="1">
        <f t="shared" si="49"/>
        <v>383756.64078388939</v>
      </c>
      <c r="K283" s="1">
        <f t="shared" si="50"/>
        <v>17520.006120075697</v>
      </c>
    </row>
    <row r="284" spans="1:11" x14ac:dyDescent="0.25">
      <c r="A284">
        <v>280</v>
      </c>
      <c r="B284" s="4">
        <f t="shared" si="41"/>
        <v>44205</v>
      </c>
      <c r="C284">
        <f t="shared" si="42"/>
        <v>6.4283485347450819E-2</v>
      </c>
      <c r="D284">
        <f t="shared" si="43"/>
        <v>7.5272455360651233E-2</v>
      </c>
      <c r="E284">
        <f t="shared" si="44"/>
        <v>0</v>
      </c>
      <c r="F284" s="5">
        <f t="shared" si="45"/>
        <v>3.378453383246481E-3</v>
      </c>
      <c r="G284" s="1">
        <f t="shared" si="46"/>
        <v>83381427.998690441</v>
      </c>
      <c r="H284" s="1">
        <f t="shared" si="47"/>
        <v>1145.8869607191871</v>
      </c>
      <c r="I284" s="1">
        <f t="shared" si="48"/>
        <v>0</v>
      </c>
      <c r="J284" s="1">
        <f t="shared" si="49"/>
        <v>383844.17924057215</v>
      </c>
      <c r="K284" s="1">
        <f t="shared" si="50"/>
        <v>17523.935108358688</v>
      </c>
    </row>
    <row r="285" spans="1:11" x14ac:dyDescent="0.25">
      <c r="A285">
        <v>281</v>
      </c>
      <c r="B285" s="4">
        <f t="shared" si="41"/>
        <v>44206</v>
      </c>
      <c r="C285">
        <f t="shared" si="42"/>
        <v>6.4283485347450819E-2</v>
      </c>
      <c r="D285">
        <f t="shared" si="43"/>
        <v>7.5272455360651233E-2</v>
      </c>
      <c r="E285">
        <f t="shared" si="44"/>
        <v>0</v>
      </c>
      <c r="F285" s="5">
        <f t="shared" si="45"/>
        <v>3.378453383246481E-3</v>
      </c>
      <c r="G285" s="1">
        <f t="shared" si="46"/>
        <v>83381354.690967172</v>
      </c>
      <c r="H285" s="1">
        <f t="shared" si="47"/>
        <v>1129.0696332092411</v>
      </c>
      <c r="I285" s="1">
        <f t="shared" si="48"/>
        <v>0</v>
      </c>
      <c r="J285" s="1">
        <f t="shared" si="49"/>
        <v>383930.43296567124</v>
      </c>
      <c r="K285" s="1">
        <f t="shared" si="50"/>
        <v>17527.806434037946</v>
      </c>
    </row>
    <row r="286" spans="1:11" x14ac:dyDescent="0.25">
      <c r="A286">
        <v>282</v>
      </c>
      <c r="B286" s="4">
        <f t="shared" si="41"/>
        <v>44207</v>
      </c>
      <c r="C286">
        <f t="shared" si="42"/>
        <v>6.4283485347450819E-2</v>
      </c>
      <c r="D286">
        <f t="shared" si="43"/>
        <v>7.5272455360651233E-2</v>
      </c>
      <c r="E286">
        <f t="shared" si="44"/>
        <v>0</v>
      </c>
      <c r="F286" s="5">
        <f t="shared" si="45"/>
        <v>3.378453383246481E-3</v>
      </c>
      <c r="G286" s="1">
        <f t="shared" si="46"/>
        <v>83381282.459190145</v>
      </c>
      <c r="H286" s="1">
        <f t="shared" si="47"/>
        <v>1112.4990575557374</v>
      </c>
      <c r="I286" s="1">
        <f t="shared" si="48"/>
        <v>0</v>
      </c>
      <c r="J286" s="1">
        <f t="shared" si="49"/>
        <v>384015.42080923606</v>
      </c>
      <c r="K286" s="1">
        <f t="shared" si="50"/>
        <v>17531.620943160182</v>
      </c>
    </row>
    <row r="287" spans="1:11" x14ac:dyDescent="0.25">
      <c r="A287">
        <v>283</v>
      </c>
      <c r="B287" s="4">
        <f t="shared" si="41"/>
        <v>44208</v>
      </c>
      <c r="C287">
        <f t="shared" si="42"/>
        <v>6.4283485347450819E-2</v>
      </c>
      <c r="D287">
        <f t="shared" si="43"/>
        <v>7.5272455360651233E-2</v>
      </c>
      <c r="E287">
        <f t="shared" si="44"/>
        <v>0</v>
      </c>
      <c r="F287" s="5">
        <f t="shared" si="45"/>
        <v>3.378453383246481E-3</v>
      </c>
      <c r="G287" s="1">
        <f t="shared" si="46"/>
        <v>83381211.2875707</v>
      </c>
      <c r="H287" s="1">
        <f t="shared" si="47"/>
        <v>1096.1716151483176</v>
      </c>
      <c r="I287" s="1">
        <f t="shared" si="48"/>
        <v>0</v>
      </c>
      <c r="J287" s="1">
        <f t="shared" si="49"/>
        <v>384099.16134488472</v>
      </c>
      <c r="K287" s="1">
        <f t="shared" si="50"/>
        <v>17535.379469365038</v>
      </c>
    </row>
    <row r="288" spans="1:11" x14ac:dyDescent="0.25">
      <c r="A288">
        <v>284</v>
      </c>
      <c r="B288" s="4">
        <f t="shared" si="41"/>
        <v>44209</v>
      </c>
      <c r="C288">
        <f t="shared" si="42"/>
        <v>6.4283485347450819E-2</v>
      </c>
      <c r="D288">
        <f t="shared" si="43"/>
        <v>7.5272455360651233E-2</v>
      </c>
      <c r="E288">
        <f t="shared" si="44"/>
        <v>0</v>
      </c>
      <c r="F288" s="5">
        <f t="shared" si="45"/>
        <v>3.378453383246481E-3</v>
      </c>
      <c r="G288" s="1">
        <f t="shared" si="46"/>
        <v>83381141.160551786</v>
      </c>
      <c r="H288" s="1">
        <f t="shared" si="47"/>
        <v>1080.0837403895257</v>
      </c>
      <c r="I288" s="1">
        <f t="shared" si="48"/>
        <v>0</v>
      </c>
      <c r="J288" s="1">
        <f t="shared" si="49"/>
        <v>384181.67287385359</v>
      </c>
      <c r="K288" s="1">
        <f t="shared" si="50"/>
        <v>17539.082834066856</v>
      </c>
    </row>
    <row r="289" spans="1:11" x14ac:dyDescent="0.25">
      <c r="A289">
        <v>285</v>
      </c>
      <c r="B289" s="4">
        <f t="shared" si="41"/>
        <v>44210</v>
      </c>
      <c r="C289">
        <f t="shared" si="42"/>
        <v>6.4283485347450819E-2</v>
      </c>
      <c r="D289">
        <f t="shared" si="43"/>
        <v>7.5272455360651233E-2</v>
      </c>
      <c r="E289">
        <f t="shared" si="44"/>
        <v>0</v>
      </c>
      <c r="F289" s="5">
        <f t="shared" si="45"/>
        <v>3.378453383246481E-3</v>
      </c>
      <c r="G289" s="1">
        <f t="shared" si="46"/>
        <v>83381072.06280455</v>
      </c>
      <c r="H289" s="1">
        <f t="shared" si="47"/>
        <v>1064.2319199197377</v>
      </c>
      <c r="I289" s="1">
        <f t="shared" si="48"/>
        <v>0</v>
      </c>
      <c r="J289" s="1">
        <f t="shared" si="49"/>
        <v>384262.97342898784</v>
      </c>
      <c r="K289" s="1">
        <f t="shared" si="50"/>
        <v>17542.731846633764</v>
      </c>
    </row>
    <row r="290" spans="1:11" x14ac:dyDescent="0.25">
      <c r="A290">
        <v>286</v>
      </c>
      <c r="B290" s="4">
        <f t="shared" si="41"/>
        <v>44211</v>
      </c>
      <c r="C290">
        <f t="shared" si="42"/>
        <v>6.4283485347450819E-2</v>
      </c>
      <c r="D290">
        <f t="shared" si="43"/>
        <v>7.5272455360651233E-2</v>
      </c>
      <c r="E290">
        <f t="shared" si="44"/>
        <v>0</v>
      </c>
      <c r="F290" s="5">
        <f t="shared" si="45"/>
        <v>3.378453383246481E-3</v>
      </c>
      <c r="G290" s="1">
        <f t="shared" si="46"/>
        <v>83381003.979224995</v>
      </c>
      <c r="H290" s="1">
        <f t="shared" si="47"/>
        <v>1048.6126918533771</v>
      </c>
      <c r="I290" s="1">
        <f t="shared" si="48"/>
        <v>0</v>
      </c>
      <c r="J290" s="1">
        <f t="shared" si="49"/>
        <v>384343.08077867335</v>
      </c>
      <c r="K290" s="1">
        <f t="shared" si="50"/>
        <v>17546.327304564176</v>
      </c>
    </row>
    <row r="291" spans="1:11" x14ac:dyDescent="0.25">
      <c r="A291">
        <v>287</v>
      </c>
      <c r="B291" s="4">
        <f t="shared" si="41"/>
        <v>44212</v>
      </c>
      <c r="C291">
        <f t="shared" si="42"/>
        <v>6.4283485347450819E-2</v>
      </c>
      <c r="D291">
        <f t="shared" si="43"/>
        <v>7.5272455360651233E-2</v>
      </c>
      <c r="E291">
        <f t="shared" si="44"/>
        <v>0</v>
      </c>
      <c r="F291" s="5">
        <f t="shared" si="45"/>
        <v>3.378453383246481E-3</v>
      </c>
      <c r="G291" s="1">
        <f t="shared" si="46"/>
        <v>83380936.894930691</v>
      </c>
      <c r="H291" s="1">
        <f t="shared" si="47"/>
        <v>1033.2226450262535</v>
      </c>
      <c r="I291" s="1">
        <f t="shared" si="48"/>
        <v>0</v>
      </c>
      <c r="J291" s="1">
        <f t="shared" si="49"/>
        <v>384422.01243071147</v>
      </c>
      <c r="K291" s="1">
        <f t="shared" si="50"/>
        <v>17549.869993660683</v>
      </c>
    </row>
    <row r="292" spans="1:11" x14ac:dyDescent="0.25">
      <c r="A292">
        <v>288</v>
      </c>
      <c r="B292" s="4">
        <f t="shared" si="41"/>
        <v>44213</v>
      </c>
      <c r="C292">
        <f t="shared" si="42"/>
        <v>6.4283485347450819E-2</v>
      </c>
      <c r="D292">
        <f t="shared" si="43"/>
        <v>7.5272455360651233E-2</v>
      </c>
      <c r="E292">
        <f t="shared" si="44"/>
        <v>0</v>
      </c>
      <c r="F292" s="5">
        <f t="shared" si="45"/>
        <v>3.378453383246481E-3</v>
      </c>
      <c r="G292" s="1">
        <f t="shared" si="46"/>
        <v>83380870.795257494</v>
      </c>
      <c r="H292" s="1">
        <f t="shared" si="47"/>
        <v>1018.0584182538626</v>
      </c>
      <c r="I292" s="1">
        <f t="shared" si="48"/>
        <v>0</v>
      </c>
      <c r="J292" s="1">
        <f t="shared" si="49"/>
        <v>384499.78563613683</v>
      </c>
      <c r="K292" s="1">
        <f t="shared" si="50"/>
        <v>17553.360688201417</v>
      </c>
    </row>
    <row r="293" spans="1:11" x14ac:dyDescent="0.25">
      <c r="A293">
        <v>289</v>
      </c>
      <c r="B293" s="4">
        <f t="shared" si="41"/>
        <v>44214</v>
      </c>
      <c r="C293">
        <f t="shared" si="42"/>
        <v>6.4283485347450819E-2</v>
      </c>
      <c r="D293">
        <f t="shared" si="43"/>
        <v>7.5272455360651233E-2</v>
      </c>
      <c r="E293">
        <f t="shared" si="44"/>
        <v>0</v>
      </c>
      <c r="F293" s="5">
        <f t="shared" si="45"/>
        <v>3.378453383246481E-3</v>
      </c>
      <c r="G293" s="1">
        <f t="shared" si="46"/>
        <v>83380805.665756404</v>
      </c>
      <c r="H293" s="1">
        <f t="shared" si="47"/>
        <v>1003.1166996004918</v>
      </c>
      <c r="I293" s="1">
        <f t="shared" si="48"/>
        <v>0</v>
      </c>
      <c r="J293" s="1">
        <f t="shared" si="49"/>
        <v>384576.41739297938</v>
      </c>
      <c r="K293" s="1">
        <f t="shared" si="50"/>
        <v>17556.80015110891</v>
      </c>
    </row>
    <row r="294" spans="1:11" x14ac:dyDescent="0.25">
      <c r="A294">
        <v>290</v>
      </c>
      <c r="B294" s="4">
        <f t="shared" si="41"/>
        <v>44215</v>
      </c>
      <c r="C294">
        <f t="shared" si="42"/>
        <v>6.4283485347450819E-2</v>
      </c>
      <c r="D294">
        <f t="shared" si="43"/>
        <v>7.5272455360651233E-2</v>
      </c>
      <c r="E294">
        <f t="shared" si="44"/>
        <v>0</v>
      </c>
      <c r="F294" s="5">
        <f t="shared" si="45"/>
        <v>3.378453383246481E-3</v>
      </c>
      <c r="G294" s="1">
        <f t="shared" si="46"/>
        <v>83380741.492190346</v>
      </c>
      <c r="H294" s="1">
        <f t="shared" si="47"/>
        <v>988.39422565897212</v>
      </c>
      <c r="I294" s="1">
        <f t="shared" si="48"/>
        <v>0</v>
      </c>
      <c r="J294" s="1">
        <f t="shared" si="49"/>
        <v>384651.92444997159</v>
      </c>
      <c r="K294" s="1">
        <f t="shared" si="50"/>
        <v>17560.189134116466</v>
      </c>
    </row>
    <row r="295" spans="1:11" x14ac:dyDescent="0.25">
      <c r="A295">
        <v>291</v>
      </c>
      <c r="B295" s="4">
        <f t="shared" si="41"/>
        <v>44216</v>
      </c>
      <c r="C295">
        <f t="shared" si="42"/>
        <v>6.4283485347450819E-2</v>
      </c>
      <c r="D295">
        <f t="shared" si="43"/>
        <v>7.5272455360651233E-2</v>
      </c>
      <c r="E295">
        <f t="shared" si="44"/>
        <v>0</v>
      </c>
      <c r="F295" s="5">
        <f t="shared" si="45"/>
        <v>3.378453383246481E-3</v>
      </c>
      <c r="G295" s="1">
        <f t="shared" si="46"/>
        <v>83380678.260531113</v>
      </c>
      <c r="H295" s="1">
        <f t="shared" si="47"/>
        <v>973.88778084092451</v>
      </c>
      <c r="I295" s="1">
        <f t="shared" si="48"/>
        <v>0</v>
      </c>
      <c r="J295" s="1">
        <f t="shared" si="49"/>
        <v>384726.32331020123</v>
      </c>
      <c r="K295" s="1">
        <f t="shared" si="50"/>
        <v>17563.528377932125</v>
      </c>
    </row>
    <row r="296" spans="1:11" x14ac:dyDescent="0.25">
      <c r="A296">
        <v>292</v>
      </c>
      <c r="B296" s="4">
        <f t="shared" si="41"/>
        <v>44217</v>
      </c>
      <c r="C296">
        <f t="shared" si="42"/>
        <v>6.4283485347450819E-2</v>
      </c>
      <c r="D296">
        <f t="shared" si="43"/>
        <v>7.5272455360651233E-2</v>
      </c>
      <c r="E296">
        <f t="shared" si="44"/>
        <v>0</v>
      </c>
      <c r="F296" s="5">
        <f t="shared" si="45"/>
        <v>3.378453383246481E-3</v>
      </c>
      <c r="G296" s="1">
        <f t="shared" si="46"/>
        <v>83380615.956956297</v>
      </c>
      <c r="H296" s="1">
        <f t="shared" si="47"/>
        <v>959.59419667734824</v>
      </c>
      <c r="I296" s="1">
        <f t="shared" si="48"/>
        <v>0</v>
      </c>
      <c r="J296" s="1">
        <f t="shared" si="49"/>
        <v>384799.63023471087</v>
      </c>
      <c r="K296" s="1">
        <f t="shared" si="50"/>
        <v>17566.81861240021</v>
      </c>
    </row>
    <row r="297" spans="1:11" x14ac:dyDescent="0.25">
      <c r="A297">
        <v>293</v>
      </c>
      <c r="B297" s="4">
        <f t="shared" si="41"/>
        <v>44218</v>
      </c>
      <c r="C297">
        <f t="shared" si="42"/>
        <v>6.4283485347450819E-2</v>
      </c>
      <c r="D297">
        <f t="shared" si="43"/>
        <v>7.5272455360651233E-2</v>
      </c>
      <c r="E297">
        <f t="shared" si="44"/>
        <v>0</v>
      </c>
      <c r="F297" s="5">
        <f t="shared" si="45"/>
        <v>3.378453383246481E-3</v>
      </c>
      <c r="G297" s="1">
        <f t="shared" si="46"/>
        <v>83380554.567846254</v>
      </c>
      <c r="H297" s="1">
        <f t="shared" si="47"/>
        <v>945.51035112940178</v>
      </c>
      <c r="I297" s="1">
        <f t="shared" si="48"/>
        <v>0</v>
      </c>
      <c r="J297" s="1">
        <f t="shared" si="49"/>
        <v>384871.86124604463</v>
      </c>
      <c r="K297" s="1">
        <f t="shared" si="50"/>
        <v>17570.060556660519</v>
      </c>
    </row>
    <row r="298" spans="1:11" x14ac:dyDescent="0.25">
      <c r="A298">
        <v>294</v>
      </c>
      <c r="B298" s="4">
        <f t="shared" si="41"/>
        <v>44219</v>
      </c>
      <c r="C298">
        <f t="shared" si="42"/>
        <v>6.4283485347450819E-2</v>
      </c>
      <c r="D298">
        <f t="shared" si="43"/>
        <v>7.5272455360651233E-2</v>
      </c>
      <c r="E298">
        <f t="shared" si="44"/>
        <v>0</v>
      </c>
      <c r="F298" s="5">
        <f t="shared" si="45"/>
        <v>3.378453383246481E-3</v>
      </c>
      <c r="G298" s="1">
        <f t="shared" si="46"/>
        <v>83380494.07978113</v>
      </c>
      <c r="H298" s="1">
        <f t="shared" si="47"/>
        <v>931.63316790922863</v>
      </c>
      <c r="I298" s="1">
        <f t="shared" si="48"/>
        <v>0</v>
      </c>
      <c r="J298" s="1">
        <f t="shared" si="49"/>
        <v>384943.03213174304</v>
      </c>
      <c r="K298" s="1">
        <f t="shared" si="50"/>
        <v>17573.254919305185</v>
      </c>
    </row>
    <row r="299" spans="1:11" x14ac:dyDescent="0.25">
      <c r="A299">
        <v>295</v>
      </c>
      <c r="B299" s="4">
        <f t="shared" si="41"/>
        <v>44220</v>
      </c>
      <c r="C299">
        <f t="shared" si="42"/>
        <v>6.4283485347450819E-2</v>
      </c>
      <c r="D299">
        <f t="shared" si="43"/>
        <v>7.5272455360651233E-2</v>
      </c>
      <c r="E299">
        <f t="shared" si="44"/>
        <v>0</v>
      </c>
      <c r="F299" s="5">
        <f t="shared" si="45"/>
        <v>3.378453383246481E-3</v>
      </c>
      <c r="G299" s="1">
        <f t="shared" si="46"/>
        <v>83380434.479537964</v>
      </c>
      <c r="H299" s="1">
        <f t="shared" si="47"/>
        <v>917.95961581068309</v>
      </c>
      <c r="I299" s="1">
        <f t="shared" si="48"/>
        <v>0</v>
      </c>
      <c r="J299" s="1">
        <f t="shared" si="49"/>
        <v>385013.15844778699</v>
      </c>
      <c r="K299" s="1">
        <f t="shared" si="50"/>
        <v>17576.402398533253</v>
      </c>
    </row>
    <row r="300" spans="1:11" x14ac:dyDescent="0.25">
      <c r="A300">
        <v>296</v>
      </c>
      <c r="B300" s="4">
        <f t="shared" si="41"/>
        <v>44221</v>
      </c>
      <c r="C300">
        <f t="shared" si="42"/>
        <v>6.4283485347450819E-2</v>
      </c>
      <c r="D300">
        <f t="shared" si="43"/>
        <v>7.5272455360651233E-2</v>
      </c>
      <c r="E300">
        <f t="shared" si="44"/>
        <v>0</v>
      </c>
      <c r="F300" s="5">
        <f t="shared" si="45"/>
        <v>3.378453383246481E-3</v>
      </c>
      <c r="G300" s="1">
        <f t="shared" si="46"/>
        <v>83380375.754087746</v>
      </c>
      <c r="H300" s="1">
        <f t="shared" si="47"/>
        <v>904.48670804981236</v>
      </c>
      <c r="I300" s="1">
        <f t="shared" si="48"/>
        <v>0</v>
      </c>
      <c r="J300" s="1">
        <f t="shared" si="49"/>
        <v>385082.255521991</v>
      </c>
      <c r="K300" s="1">
        <f t="shared" si="50"/>
        <v>17579.503682302973</v>
      </c>
    </row>
    <row r="301" spans="1:11" x14ac:dyDescent="0.25">
      <c r="A301">
        <v>297</v>
      </c>
      <c r="B301" s="4">
        <f t="shared" si="41"/>
        <v>44222</v>
      </c>
      <c r="C301">
        <f t="shared" si="42"/>
        <v>6.4283485347450819E-2</v>
      </c>
      <c r="D301">
        <f t="shared" si="43"/>
        <v>7.5272455360651233E-2</v>
      </c>
      <c r="E301">
        <f t="shared" si="44"/>
        <v>0</v>
      </c>
      <c r="F301" s="5">
        <f t="shared" si="45"/>
        <v>3.378453383246481E-3</v>
      </c>
      <c r="G301" s="1">
        <f t="shared" si="46"/>
        <v>83380317.89059265</v>
      </c>
      <c r="H301" s="1">
        <f t="shared" si="47"/>
        <v>891.2115016149537</v>
      </c>
      <c r="I301" s="1">
        <f t="shared" si="48"/>
        <v>0</v>
      </c>
      <c r="J301" s="1">
        <f t="shared" si="49"/>
        <v>385150.33845734695</v>
      </c>
      <c r="K301" s="1">
        <f t="shared" si="50"/>
        <v>17582.559448481887</v>
      </c>
    </row>
    <row r="302" spans="1:11" x14ac:dyDescent="0.25">
      <c r="A302">
        <v>298</v>
      </c>
      <c r="B302" s="4">
        <f t="shared" si="41"/>
        <v>44223</v>
      </c>
      <c r="C302">
        <f t="shared" si="42"/>
        <v>6.4283485347450819E-2</v>
      </c>
      <c r="D302">
        <f t="shared" si="43"/>
        <v>7.5272455360651233E-2</v>
      </c>
      <c r="E302">
        <f t="shared" si="44"/>
        <v>0</v>
      </c>
      <c r="F302" s="5">
        <f t="shared" si="45"/>
        <v>3.378453383246481E-3</v>
      </c>
      <c r="G302" s="1">
        <f t="shared" si="46"/>
        <v>83380260.876403153</v>
      </c>
      <c r="H302" s="1">
        <f t="shared" si="47"/>
        <v>878.13109662630791</v>
      </c>
      <c r="I302" s="1">
        <f t="shared" si="48"/>
        <v>0</v>
      </c>
      <c r="J302" s="1">
        <f t="shared" si="49"/>
        <v>385217.42213531915</v>
      </c>
      <c r="K302" s="1">
        <f t="shared" si="50"/>
        <v>17585.570364994706</v>
      </c>
    </row>
    <row r="303" spans="1:11" x14ac:dyDescent="0.25">
      <c r="A303">
        <v>299</v>
      </c>
      <c r="B303" s="4">
        <f t="shared" si="41"/>
        <v>44224</v>
      </c>
      <c r="C303">
        <f t="shared" si="42"/>
        <v>6.4283485347450819E-2</v>
      </c>
      <c r="D303">
        <f t="shared" si="43"/>
        <v>7.5272455360651233E-2</v>
      </c>
      <c r="E303">
        <f t="shared" si="44"/>
        <v>0</v>
      </c>
      <c r="F303" s="5">
        <f t="shared" si="45"/>
        <v>3.378453383246481E-3</v>
      </c>
      <c r="G303" s="1">
        <f t="shared" si="46"/>
        <v>83380204.699055329</v>
      </c>
      <c r="H303" s="1">
        <f t="shared" si="47"/>
        <v>865.24263570485152</v>
      </c>
      <c r="I303" s="1">
        <f t="shared" si="48"/>
        <v>0</v>
      </c>
      <c r="J303" s="1">
        <f t="shared" si="49"/>
        <v>385283.52121909073</v>
      </c>
      <c r="K303" s="1">
        <f t="shared" si="50"/>
        <v>17588.537089969039</v>
      </c>
    </row>
    <row r="304" spans="1:11" x14ac:dyDescent="0.25">
      <c r="A304">
        <v>301</v>
      </c>
      <c r="B304" s="4">
        <f t="shared" si="41"/>
        <v>44225</v>
      </c>
      <c r="C304">
        <f t="shared" ref="C304:C367" si="51">C303</f>
        <v>6.4283485347450819E-2</v>
      </c>
      <c r="D304">
        <f t="shared" ref="D304:D367" si="52">D303</f>
        <v>7.5272455360651233E-2</v>
      </c>
      <c r="E304">
        <f t="shared" ref="E304:E367" si="53">E303</f>
        <v>0</v>
      </c>
      <c r="F304" s="5">
        <f t="shared" ref="F304:F367" si="54">F303</f>
        <v>3.378453383246481E-3</v>
      </c>
      <c r="G304" s="1">
        <f t="shared" ref="G304" si="55">G303-C304*H303*G303/SUM(G303:K303)-E304*G303</f>
        <v>83380149.346268103</v>
      </c>
      <c r="H304" s="1">
        <f t="shared" ref="H304" si="56">H303+C304*G303*H303/SUM(G303:K303)-D304*H303-F304*H303</f>
        <v>852.54330335045199</v>
      </c>
      <c r="I304" s="1">
        <f t="shared" ref="I304" si="57">I303+E304*G303</f>
        <v>0</v>
      </c>
      <c r="J304" s="1">
        <f t="shared" ref="J304" si="58">J303+D304*H303</f>
        <v>385348.65015676297</v>
      </c>
      <c r="K304" s="1">
        <f t="shared" ref="K304" si="59">K303+F304*H303</f>
        <v>17591.460271878965</v>
      </c>
    </row>
    <row r="305" spans="1:11" x14ac:dyDescent="0.25">
      <c r="A305">
        <v>302</v>
      </c>
      <c r="B305" s="4">
        <f t="shared" si="41"/>
        <v>44226</v>
      </c>
      <c r="C305">
        <f t="shared" si="51"/>
        <v>6.4283485347450819E-2</v>
      </c>
      <c r="D305">
        <f t="shared" si="52"/>
        <v>7.5272455360651233E-2</v>
      </c>
      <c r="E305">
        <f t="shared" si="53"/>
        <v>0</v>
      </c>
      <c r="F305" s="5">
        <f t="shared" si="54"/>
        <v>3.378453383246481E-3</v>
      </c>
      <c r="G305" s="1">
        <f t="shared" ref="G305:G348" si="60">G304-C305*H304*G304/SUM(G304:K304)-E305*G304</f>
        <v>83380094.805940568</v>
      </c>
      <c r="H305" s="1">
        <f t="shared" ref="H305:H348" si="61">H304+C305*G304*H304/SUM(G304:K304)-D305*H304-F305*H304</f>
        <v>840.03032532905399</v>
      </c>
      <c r="I305" s="1">
        <f t="shared" ref="I305:I348" si="62">I304+E305*G304</f>
        <v>0</v>
      </c>
      <c r="J305" s="1">
        <f t="shared" ref="J305:J348" si="63">J304+D305*H304</f>
        <v>385412.82318450743</v>
      </c>
      <c r="K305" s="1">
        <f t="shared" ref="K305:K348" si="64">K304+F305*H304</f>
        <v>17594.340549686534</v>
      </c>
    </row>
    <row r="306" spans="1:11" x14ac:dyDescent="0.25">
      <c r="A306">
        <v>303</v>
      </c>
      <c r="B306" s="4">
        <f t="shared" si="41"/>
        <v>44227</v>
      </c>
      <c r="C306">
        <f t="shared" si="51"/>
        <v>6.4283485347450819E-2</v>
      </c>
      <c r="D306">
        <f t="shared" si="52"/>
        <v>7.5272455360651233E-2</v>
      </c>
      <c r="E306">
        <f t="shared" si="53"/>
        <v>0</v>
      </c>
      <c r="F306" s="5">
        <f t="shared" si="54"/>
        <v>3.378453383246481E-3</v>
      </c>
      <c r="G306" s="1">
        <f t="shared" si="60"/>
        <v>83380041.066149369</v>
      </c>
      <c r="H306" s="1">
        <f t="shared" si="61"/>
        <v>827.70096806880383</v>
      </c>
      <c r="I306" s="1">
        <f t="shared" si="62"/>
        <v>0</v>
      </c>
      <c r="J306" s="1">
        <f t="shared" si="63"/>
        <v>385476.05432967236</v>
      </c>
      <c r="K306" s="1">
        <f t="shared" si="64"/>
        <v>17597.178552981171</v>
      </c>
    </row>
    <row r="307" spans="1:11" x14ac:dyDescent="0.25">
      <c r="A307">
        <v>304</v>
      </c>
      <c r="B307" s="4">
        <f t="shared" si="41"/>
        <v>44228</v>
      </c>
      <c r="C307">
        <f t="shared" si="51"/>
        <v>6.4283485347450819E-2</v>
      </c>
      <c r="D307">
        <f t="shared" si="52"/>
        <v>7.5272455360651233E-2</v>
      </c>
      <c r="E307">
        <f t="shared" si="53"/>
        <v>0</v>
      </c>
      <c r="F307" s="5">
        <f t="shared" si="54"/>
        <v>3.378453383246481E-3</v>
      </c>
      <c r="G307" s="1">
        <f t="shared" si="60"/>
        <v>83379988.115146071</v>
      </c>
      <c r="H307" s="1">
        <f t="shared" si="61"/>
        <v>815.55253806498285</v>
      </c>
      <c r="I307" s="1">
        <f t="shared" si="62"/>
        <v>0</v>
      </c>
      <c r="J307" s="1">
        <f t="shared" si="63"/>
        <v>385538.35741384327</v>
      </c>
      <c r="K307" s="1">
        <f t="shared" si="64"/>
        <v>17599.974902117061</v>
      </c>
    </row>
    <row r="308" spans="1:11" x14ac:dyDescent="0.25">
      <c r="A308">
        <v>305</v>
      </c>
      <c r="B308" s="4">
        <f t="shared" si="41"/>
        <v>44229</v>
      </c>
      <c r="C308">
        <f t="shared" si="51"/>
        <v>6.4283485347450819E-2</v>
      </c>
      <c r="D308">
        <f t="shared" si="52"/>
        <v>7.5272455360651233E-2</v>
      </c>
      <c r="E308">
        <f t="shared" si="53"/>
        <v>0</v>
      </c>
      <c r="F308" s="5">
        <f t="shared" si="54"/>
        <v>3.378453383246481E-3</v>
      </c>
      <c r="G308" s="1">
        <f t="shared" si="60"/>
        <v>83379935.941354588</v>
      </c>
      <c r="H308" s="1">
        <f t="shared" si="61"/>
        <v>803.58238129362303</v>
      </c>
      <c r="I308" s="1">
        <f t="shared" si="62"/>
        <v>0</v>
      </c>
      <c r="J308" s="1">
        <f t="shared" si="63"/>
        <v>385599.74605585902</v>
      </c>
      <c r="K308" s="1">
        <f t="shared" si="64"/>
        <v>17602.730208348501</v>
      </c>
    </row>
    <row r="309" spans="1:11" x14ac:dyDescent="0.25">
      <c r="A309">
        <v>306</v>
      </c>
      <c r="B309" s="4">
        <f t="shared" si="41"/>
        <v>44230</v>
      </c>
      <c r="C309">
        <f t="shared" si="51"/>
        <v>6.4283485347450819E-2</v>
      </c>
      <c r="D309">
        <f t="shared" si="52"/>
        <v>7.5272455360651233E-2</v>
      </c>
      <c r="E309">
        <f t="shared" si="53"/>
        <v>0</v>
      </c>
      <c r="F309" s="5">
        <f t="shared" si="54"/>
        <v>3.378453383246481E-3</v>
      </c>
      <c r="G309" s="1">
        <f t="shared" si="60"/>
        <v>83379884.533368707</v>
      </c>
      <c r="H309" s="1">
        <f t="shared" si="61"/>
        <v>791.78788263367778</v>
      </c>
      <c r="I309" s="1">
        <f t="shared" si="62"/>
        <v>0</v>
      </c>
      <c r="J309" s="1">
        <f t="shared" si="63"/>
        <v>385660.23367478355</v>
      </c>
      <c r="K309" s="1">
        <f t="shared" si="64"/>
        <v>17605.445073963299</v>
      </c>
    </row>
    <row r="310" spans="1:11" x14ac:dyDescent="0.25">
      <c r="A310">
        <v>307</v>
      </c>
      <c r="B310" s="4">
        <f t="shared" si="41"/>
        <v>44231</v>
      </c>
      <c r="C310">
        <f t="shared" si="51"/>
        <v>6.4283485347450819E-2</v>
      </c>
      <c r="D310">
        <f t="shared" si="52"/>
        <v>7.5272455360651233E-2</v>
      </c>
      <c r="E310">
        <f t="shared" si="53"/>
        <v>0</v>
      </c>
      <c r="F310" s="5">
        <f t="shared" si="54"/>
        <v>3.378453383246481E-3</v>
      </c>
      <c r="G310" s="1">
        <f t="shared" si="60"/>
        <v>83379833.87994954</v>
      </c>
      <c r="H310" s="1">
        <f t="shared" si="61"/>
        <v>780.16646529762397</v>
      </c>
      <c r="I310" s="1">
        <f t="shared" si="62"/>
        <v>0</v>
      </c>
      <c r="J310" s="1">
        <f t="shared" si="63"/>
        <v>385719.83349283418</v>
      </c>
      <c r="K310" s="1">
        <f t="shared" si="64"/>
        <v>17608.120092414196</v>
      </c>
    </row>
    <row r="311" spans="1:11" x14ac:dyDescent="0.25">
      <c r="A311">
        <v>308</v>
      </c>
      <c r="B311" s="4">
        <f t="shared" si="41"/>
        <v>44232</v>
      </c>
      <c r="C311">
        <f t="shared" si="51"/>
        <v>6.4283485347450819E-2</v>
      </c>
      <c r="D311">
        <f t="shared" si="52"/>
        <v>7.5272455360651233E-2</v>
      </c>
      <c r="E311">
        <f t="shared" si="53"/>
        <v>0</v>
      </c>
      <c r="F311" s="5">
        <f t="shared" si="54"/>
        <v>3.378453383246481E-3</v>
      </c>
      <c r="G311" s="1">
        <f t="shared" si="60"/>
        <v>83379783.970023096</v>
      </c>
      <c r="H311" s="1">
        <f t="shared" si="61"/>
        <v>768.71559027037449</v>
      </c>
      <c r="I311" s="1">
        <f t="shared" si="62"/>
        <v>0</v>
      </c>
      <c r="J311" s="1">
        <f t="shared" si="63"/>
        <v>385778.55853826716</v>
      </c>
      <c r="K311" s="1">
        <f t="shared" si="64"/>
        <v>17610.755848448374</v>
      </c>
    </row>
    <row r="312" spans="1:11" x14ac:dyDescent="0.25">
      <c r="A312">
        <v>309</v>
      </c>
      <c r="B312" s="4">
        <f t="shared" si="41"/>
        <v>44233</v>
      </c>
      <c r="C312">
        <f t="shared" si="51"/>
        <v>6.4283485347450819E-2</v>
      </c>
      <c r="D312">
        <f t="shared" si="52"/>
        <v>7.5272455360651233E-2</v>
      </c>
      <c r="E312">
        <f t="shared" si="53"/>
        <v>0</v>
      </c>
      <c r="F312" s="5">
        <f t="shared" si="54"/>
        <v>3.378453383246481E-3</v>
      </c>
      <c r="G312" s="1">
        <f t="shared" si="60"/>
        <v>83379734.792677864</v>
      </c>
      <c r="H312" s="1">
        <f t="shared" si="61"/>
        <v>757.43275575637779</v>
      </c>
      <c r="I312" s="1">
        <f t="shared" si="62"/>
        <v>0</v>
      </c>
      <c r="J312" s="1">
        <f t="shared" si="63"/>
        <v>385836.4216482208</v>
      </c>
      <c r="K312" s="1">
        <f t="shared" si="64"/>
        <v>17613.352918235076</v>
      </c>
    </row>
    <row r="313" spans="1:11" x14ac:dyDescent="0.25">
      <c r="A313">
        <v>310</v>
      </c>
      <c r="B313" s="4">
        <f t="shared" si="41"/>
        <v>44234</v>
      </c>
      <c r="C313">
        <f t="shared" si="51"/>
        <v>6.4283485347450819E-2</v>
      </c>
      <c r="D313">
        <f t="shared" si="52"/>
        <v>7.5272455360651233E-2</v>
      </c>
      <c r="E313">
        <f t="shared" si="53"/>
        <v>0</v>
      </c>
      <c r="F313" s="5">
        <f t="shared" si="54"/>
        <v>3.378453383246481E-3</v>
      </c>
      <c r="G313" s="1">
        <f t="shared" si="60"/>
        <v>83379686.337162435</v>
      </c>
      <c r="H313" s="1">
        <f t="shared" si="61"/>
        <v>746.31549663478881</v>
      </c>
      <c r="I313" s="1">
        <f t="shared" si="62"/>
        <v>0</v>
      </c>
      <c r="J313" s="1">
        <f t="shared" si="63"/>
        <v>385893.43547151715</v>
      </c>
      <c r="K313" s="1">
        <f t="shared" si="64"/>
        <v>17615.911869491341</v>
      </c>
    </row>
    <row r="314" spans="1:11" x14ac:dyDescent="0.25">
      <c r="A314">
        <v>311</v>
      </c>
      <c r="B314" s="4">
        <f t="shared" si="41"/>
        <v>44235</v>
      </c>
      <c r="C314">
        <f t="shared" si="51"/>
        <v>6.4283485347450819E-2</v>
      </c>
      <c r="D314">
        <f t="shared" si="52"/>
        <v>7.5272455360651233E-2</v>
      </c>
      <c r="E314">
        <f t="shared" si="53"/>
        <v>0</v>
      </c>
      <c r="F314" s="5">
        <f t="shared" si="54"/>
        <v>3.378453383246481E-3</v>
      </c>
      <c r="G314" s="1">
        <f t="shared" si="60"/>
        <v>83379638.592883125</v>
      </c>
      <c r="H314" s="1">
        <f t="shared" si="61"/>
        <v>735.36138392259193</v>
      </c>
      <c r="I314" s="1">
        <f t="shared" si="62"/>
        <v>0</v>
      </c>
      <c r="J314" s="1">
        <f t="shared" si="63"/>
        <v>385949.61247142253</v>
      </c>
      <c r="K314" s="1">
        <f t="shared" si="64"/>
        <v>17618.433261605918</v>
      </c>
    </row>
    <row r="315" spans="1:11" x14ac:dyDescent="0.25">
      <c r="A315">
        <v>312</v>
      </c>
      <c r="B315" s="4">
        <f t="shared" si="41"/>
        <v>44236</v>
      </c>
      <c r="C315">
        <f t="shared" si="51"/>
        <v>6.4283485347450819E-2</v>
      </c>
      <c r="D315">
        <f t="shared" si="52"/>
        <v>7.5272455360651233E-2</v>
      </c>
      <c r="E315">
        <f t="shared" si="53"/>
        <v>0</v>
      </c>
      <c r="F315" s="5">
        <f t="shared" si="54"/>
        <v>3.378453383246481E-3</v>
      </c>
      <c r="G315" s="1">
        <f t="shared" si="60"/>
        <v>83379591.5494017</v>
      </c>
      <c r="H315" s="1">
        <f t="shared" si="61"/>
        <v>724.56802424556156</v>
      </c>
      <c r="I315" s="1">
        <f t="shared" si="62"/>
        <v>0</v>
      </c>
      <c r="J315" s="1">
        <f t="shared" si="63"/>
        <v>386004.96492836782</v>
      </c>
      <c r="K315" s="1">
        <f t="shared" si="64"/>
        <v>17620.917645761339</v>
      </c>
    </row>
    <row r="316" spans="1:11" x14ac:dyDescent="0.25">
      <c r="A316">
        <v>313</v>
      </c>
      <c r="B316" s="4">
        <f t="shared" si="41"/>
        <v>44237</v>
      </c>
      <c r="C316">
        <f t="shared" si="51"/>
        <v>6.4283485347450819E-2</v>
      </c>
      <c r="D316">
        <f t="shared" si="52"/>
        <v>7.5272455360651233E-2</v>
      </c>
      <c r="E316">
        <f t="shared" si="53"/>
        <v>0</v>
      </c>
      <c r="F316" s="5">
        <f t="shared" si="54"/>
        <v>3.378453383246481E-3</v>
      </c>
      <c r="G316" s="1">
        <f t="shared" si="60"/>
        <v>83379545.196433082</v>
      </c>
      <c r="H316" s="1">
        <f t="shared" si="61"/>
        <v>713.93305931694601</v>
      </c>
      <c r="I316" s="1">
        <f t="shared" si="62"/>
        <v>0</v>
      </c>
      <c r="J316" s="1">
        <f t="shared" si="63"/>
        <v>386059.50494262861</v>
      </c>
      <c r="K316" s="1">
        <f t="shared" si="64"/>
        <v>17623.365565054242</v>
      </c>
    </row>
    <row r="317" spans="1:11" x14ac:dyDescent="0.25">
      <c r="A317">
        <v>314</v>
      </c>
      <c r="B317" s="4">
        <f t="shared" si="41"/>
        <v>44238</v>
      </c>
      <c r="C317">
        <f t="shared" si="51"/>
        <v>6.4283485347450819E-2</v>
      </c>
      <c r="D317">
        <f t="shared" si="52"/>
        <v>7.5272455360651233E-2</v>
      </c>
      <c r="E317">
        <f t="shared" si="53"/>
        <v>0</v>
      </c>
      <c r="F317" s="5">
        <f t="shared" si="54"/>
        <v>3.378453383246481E-3</v>
      </c>
      <c r="G317" s="1">
        <f t="shared" si="60"/>
        <v>83379499.52384308</v>
      </c>
      <c r="H317" s="1">
        <f t="shared" si="61"/>
        <v>703.45416542376404</v>
      </c>
      <c r="I317" s="1">
        <f t="shared" si="62"/>
        <v>0</v>
      </c>
      <c r="J317" s="1">
        <f t="shared" si="63"/>
        <v>386113.24443696655</v>
      </c>
      <c r="K317" s="1">
        <f t="shared" si="64"/>
        <v>17625.777554613902</v>
      </c>
    </row>
    <row r="318" spans="1:11" x14ac:dyDescent="0.25">
      <c r="A318">
        <v>315</v>
      </c>
      <c r="B318" s="4">
        <f t="shared" si="41"/>
        <v>44239</v>
      </c>
      <c r="C318">
        <f t="shared" si="51"/>
        <v>6.4283485347450819E-2</v>
      </c>
      <c r="D318">
        <f t="shared" si="52"/>
        <v>7.5272455360651233E-2</v>
      </c>
      <c r="E318">
        <f t="shared" si="53"/>
        <v>0</v>
      </c>
      <c r="F318" s="5">
        <f t="shared" si="54"/>
        <v>3.378453383246481E-3</v>
      </c>
      <c r="G318" s="1">
        <f t="shared" si="60"/>
        <v>83379454.521646217</v>
      </c>
      <c r="H318" s="1">
        <f t="shared" si="61"/>
        <v>693.12905292060054</v>
      </c>
      <c r="I318" s="1">
        <f t="shared" si="62"/>
        <v>0</v>
      </c>
      <c r="J318" s="1">
        <f t="shared" si="63"/>
        <v>386166.19515923166</v>
      </c>
      <c r="K318" s="1">
        <f t="shared" si="64"/>
        <v>17628.154141719038</v>
      </c>
    </row>
    <row r="319" spans="1:11" x14ac:dyDescent="0.25">
      <c r="A319">
        <v>316</v>
      </c>
      <c r="B319" s="4">
        <f t="shared" si="41"/>
        <v>44240</v>
      </c>
      <c r="C319">
        <f t="shared" si="51"/>
        <v>6.4283485347450819E-2</v>
      </c>
      <c r="D319">
        <f t="shared" si="52"/>
        <v>7.5272455360651233E-2</v>
      </c>
      <c r="E319">
        <f t="shared" si="53"/>
        <v>0</v>
      </c>
      <c r="F319" s="5">
        <f t="shared" si="54"/>
        <v>3.378453383246481E-3</v>
      </c>
      <c r="G319" s="1">
        <f t="shared" si="60"/>
        <v>83379410.180003524</v>
      </c>
      <c r="H319" s="1">
        <f t="shared" si="61"/>
        <v>682.95546573079548</v>
      </c>
      <c r="I319" s="1">
        <f t="shared" si="62"/>
        <v>0</v>
      </c>
      <c r="J319" s="1">
        <f t="shared" si="63"/>
        <v>386218.36868492683</v>
      </c>
      <c r="K319" s="1">
        <f t="shared" si="64"/>
        <v>17630.495845912905</v>
      </c>
    </row>
    <row r="320" spans="1:11" x14ac:dyDescent="0.25">
      <c r="A320">
        <v>317</v>
      </c>
      <c r="B320" s="4">
        <f t="shared" si="41"/>
        <v>44241</v>
      </c>
      <c r="C320">
        <f t="shared" si="51"/>
        <v>6.4283485347450819E-2</v>
      </c>
      <c r="D320">
        <f t="shared" si="52"/>
        <v>7.5272455360651233E-2</v>
      </c>
      <c r="E320">
        <f t="shared" si="53"/>
        <v>0</v>
      </c>
      <c r="F320" s="5">
        <f t="shared" si="54"/>
        <v>3.378453383246481E-3</v>
      </c>
      <c r="G320" s="1">
        <f t="shared" si="60"/>
        <v>83379366.489220396</v>
      </c>
      <c r="H320" s="1">
        <f t="shared" si="61"/>
        <v>672.93118085491699</v>
      </c>
      <c r="I320" s="1">
        <f t="shared" si="62"/>
        <v>0</v>
      </c>
      <c r="J320" s="1">
        <f t="shared" si="63"/>
        <v>386269.77641973435</v>
      </c>
      <c r="K320" s="1">
        <f t="shared" si="64"/>
        <v>17632.803179116709</v>
      </c>
    </row>
    <row r="321" spans="1:11" x14ac:dyDescent="0.25">
      <c r="A321">
        <v>318</v>
      </c>
      <c r="B321" s="4">
        <f t="shared" si="41"/>
        <v>44242</v>
      </c>
      <c r="C321">
        <f t="shared" si="51"/>
        <v>6.4283485347450819E-2</v>
      </c>
      <c r="D321">
        <f t="shared" si="52"/>
        <v>7.5272455360651233E-2</v>
      </c>
      <c r="E321">
        <f t="shared" si="53"/>
        <v>0</v>
      </c>
      <c r="F321" s="5">
        <f t="shared" si="54"/>
        <v>3.378453383246481E-3</v>
      </c>
      <c r="G321" s="1">
        <f t="shared" si="60"/>
        <v>83379323.439744473</v>
      </c>
      <c r="H321" s="1">
        <f t="shared" si="61"/>
        <v>663.05400788641396</v>
      </c>
      <c r="I321" s="1">
        <f t="shared" si="62"/>
        <v>0</v>
      </c>
      <c r="J321" s="1">
        <f t="shared" si="63"/>
        <v>386320.42960200604</v>
      </c>
      <c r="K321" s="1">
        <f t="shared" si="64"/>
        <v>17635.076645741359</v>
      </c>
    </row>
    <row r="322" spans="1:11" x14ac:dyDescent="0.25">
      <c r="A322">
        <v>319</v>
      </c>
      <c r="B322" s="4">
        <f t="shared" si="41"/>
        <v>44243</v>
      </c>
      <c r="C322">
        <f t="shared" si="51"/>
        <v>6.4283485347450819E-2</v>
      </c>
      <c r="D322">
        <f t="shared" si="52"/>
        <v>7.5272455360651233E-2</v>
      </c>
      <c r="E322">
        <f t="shared" si="53"/>
        <v>0</v>
      </c>
      <c r="F322" s="5">
        <f t="shared" si="54"/>
        <v>3.378453383246481E-3</v>
      </c>
      <c r="G322" s="1">
        <f t="shared" si="60"/>
        <v>83379281.022163555</v>
      </c>
      <c r="H322" s="1">
        <f t="shared" si="61"/>
        <v>653.32178853434152</v>
      </c>
      <c r="I322" s="1">
        <f t="shared" si="62"/>
        <v>0</v>
      </c>
      <c r="J322" s="1">
        <f t="shared" si="63"/>
        <v>386370.33930521639</v>
      </c>
      <c r="K322" s="1">
        <f t="shared" si="64"/>
        <v>17637.316742797579</v>
      </c>
    </row>
    <row r="323" spans="1:11" x14ac:dyDescent="0.25">
      <c r="A323">
        <v>320</v>
      </c>
      <c r="B323" s="4">
        <f t="shared" si="41"/>
        <v>44244</v>
      </c>
      <c r="C323">
        <f t="shared" si="51"/>
        <v>6.4283485347450819E-2</v>
      </c>
      <c r="D323">
        <f t="shared" si="52"/>
        <v>7.5272455360651233E-2</v>
      </c>
      <c r="E323">
        <f t="shared" si="53"/>
        <v>0</v>
      </c>
      <c r="F323" s="5">
        <f t="shared" si="54"/>
        <v>3.378453383246481E-3</v>
      </c>
      <c r="G323" s="1">
        <f t="shared" si="60"/>
        <v>83379239.227203563</v>
      </c>
      <c r="H323" s="1">
        <f t="shared" si="61"/>
        <v>643.73239615306045</v>
      </c>
      <c r="I323" s="1">
        <f t="shared" si="62"/>
        <v>0</v>
      </c>
      <c r="J323" s="1">
        <f t="shared" si="63"/>
        <v>386419.51644037996</v>
      </c>
      <c r="K323" s="1">
        <f t="shared" si="64"/>
        <v>17639.523960004401</v>
      </c>
    </row>
    <row r="324" spans="1:11" x14ac:dyDescent="0.25">
      <c r="A324">
        <v>321</v>
      </c>
      <c r="B324" s="4">
        <f t="shared" si="41"/>
        <v>44245</v>
      </c>
      <c r="C324">
        <f t="shared" si="51"/>
        <v>6.4283485347450819E-2</v>
      </c>
      <c r="D324">
        <f t="shared" si="52"/>
        <v>7.5272455360651233E-2</v>
      </c>
      <c r="E324">
        <f t="shared" si="53"/>
        <v>0</v>
      </c>
      <c r="F324" s="5">
        <f t="shared" si="54"/>
        <v>3.378453383246481E-3</v>
      </c>
      <c r="G324" s="1">
        <f t="shared" si="60"/>
        <v>83379198.045726493</v>
      </c>
      <c r="H324" s="1">
        <f t="shared" si="61"/>
        <v>634.28373527880456</v>
      </c>
      <c r="I324" s="1">
        <f t="shared" si="62"/>
        <v>0</v>
      </c>
      <c r="J324" s="1">
        <f t="shared" si="63"/>
        <v>386467.97175843362</v>
      </c>
      <c r="K324" s="1">
        <f t="shared" si="64"/>
        <v>17641.698779896091</v>
      </c>
    </row>
    <row r="325" spans="1:11" x14ac:dyDescent="0.25">
      <c r="A325">
        <v>322</v>
      </c>
      <c r="B325" s="4">
        <f t="shared" si="41"/>
        <v>44246</v>
      </c>
      <c r="C325">
        <f t="shared" si="51"/>
        <v>6.4283485347450819E-2</v>
      </c>
      <c r="D325">
        <f t="shared" si="52"/>
        <v>7.5272455360651233E-2</v>
      </c>
      <c r="E325">
        <f t="shared" si="53"/>
        <v>0</v>
      </c>
      <c r="F325" s="5">
        <f t="shared" si="54"/>
        <v>3.378453383246481E-3</v>
      </c>
      <c r="G325" s="1">
        <f t="shared" si="60"/>
        <v>83379157.468728423</v>
      </c>
      <c r="H325" s="1">
        <f t="shared" si="61"/>
        <v>624.97374117302058</v>
      </c>
      <c r="I325" s="1">
        <f t="shared" si="62"/>
        <v>0</v>
      </c>
      <c r="J325" s="1">
        <f t="shared" si="63"/>
        <v>386515.71585258335</v>
      </c>
      <c r="K325" s="1">
        <f t="shared" si="64"/>
        <v>17643.841677927481</v>
      </c>
    </row>
    <row r="326" spans="1:11" x14ac:dyDescent="0.25">
      <c r="A326">
        <v>323</v>
      </c>
      <c r="B326" s="4">
        <f t="shared" si="41"/>
        <v>44247</v>
      </c>
      <c r="C326">
        <f t="shared" si="51"/>
        <v>6.4283485347450819E-2</v>
      </c>
      <c r="D326">
        <f t="shared" si="52"/>
        <v>7.5272455360651233E-2</v>
      </c>
      <c r="E326">
        <f t="shared" si="53"/>
        <v>0</v>
      </c>
      <c r="F326" s="5">
        <f t="shared" si="54"/>
        <v>3.378453383246481E-3</v>
      </c>
      <c r="G326" s="1">
        <f t="shared" si="60"/>
        <v>83379117.487337545</v>
      </c>
      <c r="H326" s="1">
        <f t="shared" si="61"/>
        <v>615.80037937237853</v>
      </c>
      <c r="I326" s="1">
        <f t="shared" si="62"/>
        <v>0</v>
      </c>
      <c r="J326" s="1">
        <f t="shared" si="63"/>
        <v>386562.75916061737</v>
      </c>
      <c r="K326" s="1">
        <f t="shared" si="64"/>
        <v>17645.953122577786</v>
      </c>
    </row>
    <row r="327" spans="1:11" x14ac:dyDescent="0.25">
      <c r="A327">
        <v>324</v>
      </c>
      <c r="B327" s="4">
        <f t="shared" ref="B327:B368" si="65">B326+1</f>
        <v>44248</v>
      </c>
      <c r="C327">
        <f t="shared" si="51"/>
        <v>6.4283485347450819E-2</v>
      </c>
      <c r="D327">
        <f t="shared" si="52"/>
        <v>7.5272455360651233E-2</v>
      </c>
      <c r="E327">
        <f t="shared" si="53"/>
        <v>0</v>
      </c>
      <c r="F327" s="5">
        <f t="shared" si="54"/>
        <v>3.378453383246481E-3</v>
      </c>
      <c r="G327" s="1">
        <f t="shared" si="60"/>
        <v>83379078.092812225</v>
      </c>
      <c r="H327" s="1">
        <f t="shared" si="61"/>
        <v>606.76164524535807</v>
      </c>
      <c r="I327" s="1">
        <f t="shared" si="62"/>
        <v>0</v>
      </c>
      <c r="J327" s="1">
        <f t="shared" si="63"/>
        <v>386609.11196718476</v>
      </c>
      <c r="K327" s="1">
        <f t="shared" si="64"/>
        <v>17648.033575452882</v>
      </c>
    </row>
    <row r="328" spans="1:11" x14ac:dyDescent="0.25">
      <c r="A328">
        <v>325</v>
      </c>
      <c r="B328" s="4">
        <f t="shared" si="65"/>
        <v>44249</v>
      </c>
      <c r="C328">
        <f t="shared" si="51"/>
        <v>6.4283485347450819E-2</v>
      </c>
      <c r="D328">
        <f t="shared" si="52"/>
        <v>7.5272455360651233E-2</v>
      </c>
      <c r="E328">
        <f t="shared" si="53"/>
        <v>0</v>
      </c>
      <c r="F328" s="5">
        <f t="shared" si="54"/>
        <v>3.378453383246481E-3</v>
      </c>
      <c r="G328" s="1">
        <f t="shared" si="60"/>
        <v>83379039.276539132</v>
      </c>
      <c r="H328" s="1">
        <f t="shared" si="61"/>
        <v>597.85556355531378</v>
      </c>
      <c r="I328" s="1">
        <f t="shared" si="62"/>
        <v>0</v>
      </c>
      <c r="J328" s="1">
        <f t="shared" si="63"/>
        <v>386654.78440604103</v>
      </c>
      <c r="K328" s="1">
        <f t="shared" si="64"/>
        <v>17650.083491386085</v>
      </c>
    </row>
    <row r="329" spans="1:11" x14ac:dyDescent="0.25">
      <c r="A329">
        <v>326</v>
      </c>
      <c r="B329" s="4">
        <f t="shared" si="65"/>
        <v>44250</v>
      </c>
      <c r="C329">
        <f t="shared" si="51"/>
        <v>6.4283485347450819E-2</v>
      </c>
      <c r="D329">
        <f t="shared" si="52"/>
        <v>7.5272455360651233E-2</v>
      </c>
      <c r="E329">
        <f t="shared" si="53"/>
        <v>0</v>
      </c>
      <c r="F329" s="5">
        <f t="shared" si="54"/>
        <v>3.378453383246481E-3</v>
      </c>
      <c r="G329" s="1">
        <f t="shared" si="60"/>
        <v>83379001.030031279</v>
      </c>
      <c r="H329" s="1">
        <f t="shared" si="61"/>
        <v>589.08018802992581</v>
      </c>
      <c r="I329" s="1">
        <f t="shared" si="62"/>
        <v>0</v>
      </c>
      <c r="J329" s="1">
        <f t="shared" si="63"/>
        <v>386699.78646226088</v>
      </c>
      <c r="K329" s="1">
        <f t="shared" si="64"/>
        <v>17652.103318537473</v>
      </c>
    </row>
    <row r="330" spans="1:11" x14ac:dyDescent="0.25">
      <c r="A330">
        <v>327</v>
      </c>
      <c r="B330" s="4">
        <f t="shared" si="65"/>
        <v>44251</v>
      </c>
      <c r="C330">
        <f t="shared" si="51"/>
        <v>6.4283485347450819E-2</v>
      </c>
      <c r="D330">
        <f t="shared" si="52"/>
        <v>7.5272455360651233E-2</v>
      </c>
      <c r="E330">
        <f t="shared" si="53"/>
        <v>0</v>
      </c>
      <c r="F330" s="5">
        <f t="shared" si="54"/>
        <v>3.378453383246481E-3</v>
      </c>
      <c r="G330" s="1">
        <f t="shared" si="60"/>
        <v>83378963.344926253</v>
      </c>
      <c r="H330" s="1">
        <f t="shared" si="61"/>
        <v>580.43360093694241</v>
      </c>
      <c r="I330" s="1">
        <f t="shared" si="62"/>
        <v>0</v>
      </c>
      <c r="J330" s="1">
        <f t="shared" si="63"/>
        <v>386744.12797441822</v>
      </c>
      <c r="K330" s="1">
        <f t="shared" si="64"/>
        <v>17654.093498491726</v>
      </c>
    </row>
    <row r="331" spans="1:11" x14ac:dyDescent="0.25">
      <c r="A331">
        <v>328</v>
      </c>
      <c r="B331" s="4">
        <f t="shared" si="65"/>
        <v>44252</v>
      </c>
      <c r="C331">
        <f t="shared" si="51"/>
        <v>6.4283485347450819E-2</v>
      </c>
      <c r="D331">
        <f t="shared" si="52"/>
        <v>7.5272455360651233E-2</v>
      </c>
      <c r="E331">
        <f t="shared" si="53"/>
        <v>0</v>
      </c>
      <c r="F331" s="5">
        <f t="shared" si="54"/>
        <v>3.378453383246481E-3</v>
      </c>
      <c r="G331" s="1">
        <f t="shared" si="60"/>
        <v>83378926.212984338</v>
      </c>
      <c r="H331" s="1">
        <f t="shared" si="61"/>
        <v>571.91391266612391</v>
      </c>
      <c r="I331" s="1">
        <f t="shared" si="62"/>
        <v>0</v>
      </c>
      <c r="J331" s="1">
        <f t="shared" si="63"/>
        <v>386787.81863673456</v>
      </c>
      <c r="K331" s="1">
        <f t="shared" si="64"/>
        <v>17656.054466354562</v>
      </c>
    </row>
    <row r="332" spans="1:11" x14ac:dyDescent="0.25">
      <c r="A332">
        <v>329</v>
      </c>
      <c r="B332" s="4">
        <f t="shared" si="65"/>
        <v>44253</v>
      </c>
      <c r="C332">
        <f t="shared" si="51"/>
        <v>6.4283485347450819E-2</v>
      </c>
      <c r="D332">
        <f t="shared" si="52"/>
        <v>7.5272455360651233E-2</v>
      </c>
      <c r="E332">
        <f t="shared" si="53"/>
        <v>0</v>
      </c>
      <c r="F332" s="5">
        <f t="shared" si="54"/>
        <v>3.378453383246481E-3</v>
      </c>
      <c r="G332" s="1">
        <f t="shared" si="60"/>
        <v>83378889.626086727</v>
      </c>
      <c r="H332" s="1">
        <f t="shared" si="61"/>
        <v>563.51926131729613</v>
      </c>
      <c r="I332" s="1">
        <f t="shared" si="62"/>
        <v>0</v>
      </c>
      <c r="J332" s="1">
        <f t="shared" si="63"/>
        <v>386830.86800119583</v>
      </c>
      <c r="K332" s="1">
        <f t="shared" si="64"/>
        <v>17657.986650847735</v>
      </c>
    </row>
    <row r="333" spans="1:11" x14ac:dyDescent="0.25">
      <c r="A333">
        <v>330</v>
      </c>
      <c r="B333" s="4">
        <f t="shared" si="65"/>
        <v>44254</v>
      </c>
      <c r="C333">
        <f t="shared" si="51"/>
        <v>6.4283485347450819E-2</v>
      </c>
      <c r="D333">
        <f t="shared" si="52"/>
        <v>7.5272455360651233E-2</v>
      </c>
      <c r="E333">
        <f t="shared" si="53"/>
        <v>0</v>
      </c>
      <c r="F333" s="5">
        <f t="shared" si="54"/>
        <v>3.378453383246481E-3</v>
      </c>
      <c r="G333" s="1">
        <f t="shared" si="60"/>
        <v>83378853.57623376</v>
      </c>
      <c r="H333" s="1">
        <f t="shared" si="61"/>
        <v>555.24781229442658</v>
      </c>
      <c r="I333" s="1">
        <f t="shared" si="62"/>
        <v>0</v>
      </c>
      <c r="J333" s="1">
        <f t="shared" si="63"/>
        <v>386873.2854796382</v>
      </c>
      <c r="K333" s="1">
        <f t="shared" si="64"/>
        <v>17659.890474402659</v>
      </c>
    </row>
    <row r="334" spans="1:11" x14ac:dyDescent="0.25">
      <c r="A334">
        <v>331</v>
      </c>
      <c r="B334" s="4">
        <f t="shared" si="65"/>
        <v>44255</v>
      </c>
      <c r="C334">
        <f t="shared" si="51"/>
        <v>6.4283485347450819E-2</v>
      </c>
      <c r="D334">
        <f t="shared" si="52"/>
        <v>7.5272455360651233E-2</v>
      </c>
      <c r="E334">
        <f t="shared" si="53"/>
        <v>0</v>
      </c>
      <c r="F334" s="5">
        <f t="shared" si="54"/>
        <v>3.378453383246481E-3</v>
      </c>
      <c r="G334" s="1">
        <f t="shared" si="60"/>
        <v>83378818.05554314</v>
      </c>
      <c r="H334" s="1">
        <f t="shared" si="61"/>
        <v>547.09775790563288</v>
      </c>
      <c r="I334" s="1">
        <f t="shared" si="62"/>
        <v>0</v>
      </c>
      <c r="J334" s="1">
        <f t="shared" si="63"/>
        <v>386915.08034580323</v>
      </c>
      <c r="K334" s="1">
        <f t="shared" si="64"/>
        <v>17661.766353252646</v>
      </c>
    </row>
    <row r="335" spans="1:11" x14ac:dyDescent="0.25">
      <c r="A335">
        <v>332</v>
      </c>
      <c r="B335" s="4">
        <f t="shared" si="65"/>
        <v>44256</v>
      </c>
      <c r="C335">
        <f t="shared" si="51"/>
        <v>6.4283485347450819E-2</v>
      </c>
      <c r="D335">
        <f t="shared" si="52"/>
        <v>7.5272455360651233E-2</v>
      </c>
      <c r="E335">
        <f t="shared" si="53"/>
        <v>0</v>
      </c>
      <c r="F335" s="5">
        <f t="shared" si="54"/>
        <v>3.378453383246481E-3</v>
      </c>
      <c r="G335" s="1">
        <f t="shared" si="60"/>
        <v>83378783.056248248</v>
      </c>
      <c r="H335" s="1">
        <f t="shared" si="61"/>
        <v>539.0673169690408</v>
      </c>
      <c r="I335" s="1">
        <f t="shared" si="62"/>
        <v>0</v>
      </c>
      <c r="J335" s="1">
        <f t="shared" si="63"/>
        <v>386956.26173736312</v>
      </c>
      <c r="K335" s="1">
        <f t="shared" si="64"/>
        <v>17663.614697523808</v>
      </c>
    </row>
    <row r="336" spans="1:11" x14ac:dyDescent="0.25">
      <c r="A336">
        <v>333</v>
      </c>
      <c r="B336" s="4">
        <f t="shared" si="65"/>
        <v>44257</v>
      </c>
      <c r="C336">
        <f t="shared" si="51"/>
        <v>6.4283485347450819E-2</v>
      </c>
      <c r="D336">
        <f t="shared" si="52"/>
        <v>7.5272455360651233E-2</v>
      </c>
      <c r="E336">
        <f t="shared" si="53"/>
        <v>0</v>
      </c>
      <c r="F336" s="5">
        <f t="shared" si="54"/>
        <v>3.378453383246481E-3</v>
      </c>
      <c r="G336" s="1">
        <f t="shared" si="60"/>
        <v>83378748.570696443</v>
      </c>
      <c r="H336" s="1">
        <f t="shared" si="61"/>
        <v>531.15473442440282</v>
      </c>
      <c r="I336" s="1">
        <f t="shared" si="62"/>
        <v>0</v>
      </c>
      <c r="J336" s="1">
        <f t="shared" si="63"/>
        <v>386996.83865791606</v>
      </c>
      <c r="K336" s="1">
        <f t="shared" si="64"/>
        <v>17665.435911324621</v>
      </c>
    </row>
    <row r="337" spans="1:11" x14ac:dyDescent="0.25">
      <c r="A337">
        <v>334</v>
      </c>
      <c r="B337" s="4">
        <f t="shared" si="65"/>
        <v>44258</v>
      </c>
      <c r="C337">
        <f t="shared" si="51"/>
        <v>6.4283485347450819E-2</v>
      </c>
      <c r="D337">
        <f t="shared" si="52"/>
        <v>7.5272455360651233E-2</v>
      </c>
      <c r="E337">
        <f t="shared" si="53"/>
        <v>0</v>
      </c>
      <c r="F337" s="5">
        <f t="shared" si="54"/>
        <v>3.378453383246481E-3</v>
      </c>
      <c r="G337" s="1">
        <f t="shared" si="60"/>
        <v>83378714.591347367</v>
      </c>
      <c r="H337" s="1">
        <f t="shared" si="61"/>
        <v>523.35828095039653</v>
      </c>
      <c r="I337" s="1">
        <f t="shared" si="62"/>
        <v>0</v>
      </c>
      <c r="J337" s="1">
        <f t="shared" si="63"/>
        <v>387036.81997895264</v>
      </c>
      <c r="K337" s="1">
        <f t="shared" si="64"/>
        <v>17667.230392834164</v>
      </c>
    </row>
    <row r="338" spans="1:11" x14ac:dyDescent="0.25">
      <c r="A338">
        <v>335</v>
      </c>
      <c r="B338" s="4">
        <f t="shared" si="65"/>
        <v>44259</v>
      </c>
      <c r="C338">
        <f t="shared" si="51"/>
        <v>6.4283485347450819E-2</v>
      </c>
      <c r="D338">
        <f t="shared" si="52"/>
        <v>7.5272455360651233E-2</v>
      </c>
      <c r="E338">
        <f t="shared" si="53"/>
        <v>0</v>
      </c>
      <c r="F338" s="5">
        <f t="shared" si="54"/>
        <v>3.378453383246481E-3</v>
      </c>
      <c r="G338" s="1">
        <f t="shared" si="60"/>
        <v>83378681.110771328</v>
      </c>
      <c r="H338" s="1">
        <f t="shared" si="61"/>
        <v>515.67625258751775</v>
      </c>
      <c r="I338" s="1">
        <f t="shared" si="62"/>
        <v>0</v>
      </c>
      <c r="J338" s="1">
        <f t="shared" si="63"/>
        <v>387076.2144417931</v>
      </c>
      <c r="K338" s="1">
        <f t="shared" si="64"/>
        <v>17668.998534389091</v>
      </c>
    </row>
    <row r="339" spans="1:11" x14ac:dyDescent="0.25">
      <c r="A339">
        <v>336</v>
      </c>
      <c r="B339" s="4">
        <f t="shared" si="65"/>
        <v>44260</v>
      </c>
      <c r="C339">
        <f t="shared" si="51"/>
        <v>6.4283485347450819E-2</v>
      </c>
      <c r="D339">
        <f t="shared" si="52"/>
        <v>7.5272455360651233E-2</v>
      </c>
      <c r="E339">
        <f t="shared" si="53"/>
        <v>0</v>
      </c>
      <c r="F339" s="5">
        <f t="shared" si="54"/>
        <v>3.378453383246481E-3</v>
      </c>
      <c r="G339" s="1">
        <f t="shared" si="60"/>
        <v>83378648.121647671</v>
      </c>
      <c r="H339" s="1">
        <f t="shared" si="61"/>
        <v>508.10697036648872</v>
      </c>
      <c r="I339" s="1">
        <f t="shared" si="62"/>
        <v>0</v>
      </c>
      <c r="J339" s="1">
        <f t="shared" si="63"/>
        <v>387115.03065949655</v>
      </c>
      <c r="K339" s="1">
        <f t="shared" si="64"/>
        <v>17670.740722569306</v>
      </c>
    </row>
    <row r="340" spans="1:11" x14ac:dyDescent="0.25">
      <c r="A340">
        <v>337</v>
      </c>
      <c r="B340" s="4">
        <f t="shared" si="65"/>
        <v>44261</v>
      </c>
      <c r="C340">
        <f t="shared" si="51"/>
        <v>6.4283485347450819E-2</v>
      </c>
      <c r="D340">
        <f t="shared" si="52"/>
        <v>7.5272455360651233E-2</v>
      </c>
      <c r="E340">
        <f t="shared" si="53"/>
        <v>0</v>
      </c>
      <c r="F340" s="5">
        <f t="shared" si="54"/>
        <v>3.378453383246481E-3</v>
      </c>
      <c r="G340" s="1">
        <f t="shared" si="60"/>
        <v>83378615.61676313</v>
      </c>
      <c r="H340" s="1">
        <f t="shared" si="61"/>
        <v>500.64877994210019</v>
      </c>
      <c r="I340" s="1">
        <f t="shared" si="62"/>
        <v>0</v>
      </c>
      <c r="J340" s="1">
        <f t="shared" si="63"/>
        <v>387153.27711874188</v>
      </c>
      <c r="K340" s="1">
        <f t="shared" si="64"/>
        <v>17672.457338282391</v>
      </c>
    </row>
    <row r="341" spans="1:11" x14ac:dyDescent="0.25">
      <c r="A341">
        <v>338</v>
      </c>
      <c r="B341" s="4">
        <f t="shared" si="65"/>
        <v>44262</v>
      </c>
      <c r="C341">
        <f t="shared" si="51"/>
        <v>6.4283485347450819E-2</v>
      </c>
      <c r="D341">
        <f t="shared" si="52"/>
        <v>7.5272455360651233E-2</v>
      </c>
      <c r="E341">
        <f t="shared" si="53"/>
        <v>0</v>
      </c>
      <c r="F341" s="5">
        <f t="shared" si="54"/>
        <v>3.378453383246481E-3</v>
      </c>
      <c r="G341" s="1">
        <f t="shared" si="60"/>
        <v>83378583.589010343</v>
      </c>
      <c r="H341" s="1">
        <f t="shared" si="61"/>
        <v>493.30005123240784</v>
      </c>
      <c r="I341" s="1">
        <f t="shared" si="62"/>
        <v>0</v>
      </c>
      <c r="J341" s="1">
        <f t="shared" si="63"/>
        <v>387190.96218168142</v>
      </c>
      <c r="K341" s="1">
        <f t="shared" si="64"/>
        <v>17674.148756846804</v>
      </c>
    </row>
    <row r="342" spans="1:11" x14ac:dyDescent="0.25">
      <c r="A342">
        <v>339</v>
      </c>
      <c r="B342" s="4">
        <f t="shared" si="65"/>
        <v>44263</v>
      </c>
      <c r="C342">
        <f t="shared" si="51"/>
        <v>6.4283485347450819E-2</v>
      </c>
      <c r="D342">
        <f t="shared" si="52"/>
        <v>7.5272455360651233E-2</v>
      </c>
      <c r="E342">
        <f t="shared" si="53"/>
        <v>0</v>
      </c>
      <c r="F342" s="5">
        <f t="shared" si="54"/>
        <v>3.378453383246481E-3</v>
      </c>
      <c r="G342" s="1">
        <f t="shared" si="60"/>
        <v>83378552.031386197</v>
      </c>
      <c r="H342" s="1">
        <f t="shared" si="61"/>
        <v>486.05917806320593</v>
      </c>
      <c r="I342" s="1">
        <f t="shared" si="62"/>
        <v>0</v>
      </c>
      <c r="J342" s="1">
        <f t="shared" si="63"/>
        <v>387228.09408776724</v>
      </c>
      <c r="K342" s="1">
        <f t="shared" si="64"/>
        <v>17675.815348073844</v>
      </c>
    </row>
    <row r="343" spans="1:11" x14ac:dyDescent="0.25">
      <c r="A343">
        <v>340</v>
      </c>
      <c r="B343" s="4">
        <f t="shared" si="65"/>
        <v>44264</v>
      </c>
      <c r="C343">
        <f t="shared" si="51"/>
        <v>6.4283485347450819E-2</v>
      </c>
      <c r="D343">
        <f t="shared" si="52"/>
        <v>7.5272455360651233E-2</v>
      </c>
      <c r="E343">
        <f t="shared" si="53"/>
        <v>0</v>
      </c>
      <c r="F343" s="5">
        <f t="shared" si="54"/>
        <v>3.378453383246481E-3</v>
      </c>
      <c r="G343" s="1">
        <f t="shared" si="60"/>
        <v>83378520.93699038</v>
      </c>
      <c r="H343" s="1">
        <f t="shared" si="61"/>
        <v>478.92457781770094</v>
      </c>
      <c r="I343" s="1">
        <f t="shared" si="62"/>
        <v>0</v>
      </c>
      <c r="J343" s="1">
        <f t="shared" si="63"/>
        <v>387264.68095555063</v>
      </c>
      <c r="K343" s="1">
        <f t="shared" si="64"/>
        <v>17677.457476348431</v>
      </c>
    </row>
    <row r="344" spans="1:11" x14ac:dyDescent="0.25">
      <c r="A344">
        <v>341</v>
      </c>
      <c r="B344" s="4">
        <f t="shared" si="65"/>
        <v>44265</v>
      </c>
      <c r="C344">
        <f t="shared" si="51"/>
        <v>6.4283485347450819E-2</v>
      </c>
      <c r="D344">
        <f t="shared" si="52"/>
        <v>7.5272455360651233E-2</v>
      </c>
      <c r="E344">
        <f t="shared" si="53"/>
        <v>0</v>
      </c>
      <c r="F344" s="5">
        <f t="shared" si="54"/>
        <v>3.378453383246481E-3</v>
      </c>
      <c r="G344" s="1">
        <f t="shared" si="60"/>
        <v>83378490.299023837</v>
      </c>
      <c r="H344" s="1">
        <f t="shared" si="61"/>
        <v>471.89469109130891</v>
      </c>
      <c r="I344" s="1">
        <f t="shared" si="62"/>
        <v>0</v>
      </c>
      <c r="J344" s="1">
        <f t="shared" si="63"/>
        <v>387300.73078445555</v>
      </c>
      <c r="K344" s="1">
        <f t="shared" si="64"/>
        <v>17679.075500708677</v>
      </c>
    </row>
    <row r="345" spans="1:11" x14ac:dyDescent="0.25">
      <c r="A345">
        <v>342</v>
      </c>
      <c r="B345" s="4">
        <f t="shared" si="65"/>
        <v>44266</v>
      </c>
      <c r="C345">
        <f t="shared" si="51"/>
        <v>6.4283485347450819E-2</v>
      </c>
      <c r="D345">
        <f t="shared" si="52"/>
        <v>7.5272455360651233E-2</v>
      </c>
      <c r="E345">
        <f t="shared" si="53"/>
        <v>0</v>
      </c>
      <c r="F345" s="5">
        <f t="shared" si="54"/>
        <v>3.378453383246481E-3</v>
      </c>
      <c r="G345" s="1">
        <f t="shared" si="60"/>
        <v>83378460.110787287</v>
      </c>
      <c r="H345" s="1">
        <f t="shared" si="61"/>
        <v>464.96798135150266</v>
      </c>
      <c r="I345" s="1">
        <f t="shared" si="62"/>
        <v>0</v>
      </c>
      <c r="J345" s="1">
        <f t="shared" si="63"/>
        <v>387336.25145652564</v>
      </c>
      <c r="K345" s="1">
        <f t="shared" si="64"/>
        <v>17680.669774924332</v>
      </c>
    </row>
    <row r="346" spans="1:11" x14ac:dyDescent="0.25">
      <c r="A346">
        <v>343</v>
      </c>
      <c r="B346" s="4">
        <f t="shared" si="65"/>
        <v>44267</v>
      </c>
      <c r="C346">
        <f t="shared" si="51"/>
        <v>6.4283485347450819E-2</v>
      </c>
      <c r="D346">
        <f t="shared" si="52"/>
        <v>7.5272455360651233E-2</v>
      </c>
      <c r="E346">
        <f t="shared" si="53"/>
        <v>0</v>
      </c>
      <c r="F346" s="5">
        <f t="shared" si="54"/>
        <v>3.378453383246481E-3</v>
      </c>
      <c r="G346" s="1">
        <f t="shared" si="60"/>
        <v>83378430.365679771</v>
      </c>
      <c r="H346" s="1">
        <f t="shared" si="61"/>
        <v>458.1429346026348</v>
      </c>
      <c r="I346" s="1">
        <f t="shared" si="62"/>
        <v>0</v>
      </c>
      <c r="J346" s="1">
        <f t="shared" si="63"/>
        <v>387371.25073814607</v>
      </c>
      <c r="K346" s="1">
        <f t="shared" si="64"/>
        <v>17682.240647574032</v>
      </c>
    </row>
    <row r="347" spans="1:11" x14ac:dyDescent="0.25">
      <c r="A347">
        <v>344</v>
      </c>
      <c r="B347" s="4">
        <f t="shared" si="65"/>
        <v>44268</v>
      </c>
      <c r="C347">
        <f t="shared" si="51"/>
        <v>6.4283485347450819E-2</v>
      </c>
      <c r="D347">
        <f t="shared" si="52"/>
        <v>7.5272455360651233E-2</v>
      </c>
      <c r="E347">
        <f t="shared" si="53"/>
        <v>0</v>
      </c>
      <c r="F347" s="5">
        <f t="shared" si="54"/>
        <v>3.378453383246481E-3</v>
      </c>
      <c r="G347" s="1">
        <f t="shared" si="60"/>
        <v>83378401.057197183</v>
      </c>
      <c r="H347" s="1">
        <f t="shared" si="61"/>
        <v>451.41805905566389</v>
      </c>
      <c r="I347" s="1">
        <f t="shared" si="62"/>
        <v>0</v>
      </c>
      <c r="J347" s="1">
        <f t="shared" si="63"/>
        <v>387405.73628173972</v>
      </c>
      <c r="K347" s="1">
        <f t="shared" si="64"/>
        <v>17683.788462121451</v>
      </c>
    </row>
    <row r="348" spans="1:11" x14ac:dyDescent="0.25">
      <c r="A348">
        <v>345</v>
      </c>
      <c r="B348" s="4">
        <f t="shared" si="65"/>
        <v>44269</v>
      </c>
      <c r="C348">
        <f t="shared" si="51"/>
        <v>6.4283485347450819E-2</v>
      </c>
      <c r="D348">
        <f t="shared" si="52"/>
        <v>7.5272455360651233E-2</v>
      </c>
      <c r="E348">
        <f t="shared" si="53"/>
        <v>0</v>
      </c>
      <c r="F348" s="5">
        <f t="shared" si="54"/>
        <v>3.378453383246481E-3</v>
      </c>
      <c r="G348" s="1">
        <f t="shared" si="60"/>
        <v>83378372.178930864</v>
      </c>
      <c r="H348" s="1">
        <f t="shared" si="61"/>
        <v>444.79188480271267</v>
      </c>
      <c r="I348" s="1">
        <f t="shared" si="62"/>
        <v>0</v>
      </c>
      <c r="J348" s="1">
        <f t="shared" si="63"/>
        <v>387439.71562743897</v>
      </c>
      <c r="K348" s="1">
        <f t="shared" si="64"/>
        <v>17685.313556990324</v>
      </c>
    </row>
    <row r="349" spans="1:11" x14ac:dyDescent="0.25">
      <c r="A349">
        <v>346</v>
      </c>
      <c r="B349" s="4">
        <f t="shared" si="65"/>
        <v>44270</v>
      </c>
      <c r="C349">
        <f t="shared" si="51"/>
        <v>6.4283485347450819E-2</v>
      </c>
      <c r="D349">
        <f t="shared" si="52"/>
        <v>7.5272455360651233E-2</v>
      </c>
      <c r="E349">
        <f t="shared" si="53"/>
        <v>0</v>
      </c>
      <c r="F349" s="5">
        <f t="shared" si="54"/>
        <v>3.378453383246481E-3</v>
      </c>
      <c r="G349" s="1">
        <f t="shared" ref="G349:G368" si="66">G348-C349*H348*G348/SUM(G348:K348)-E349*G348</f>
        <v>83378343.724566221</v>
      </c>
      <c r="H349" s="1">
        <f t="shared" ref="H349:H368" si="67">H348+C349*G348*H348/SUM(G348:K348)-D349*H348-F349*H348</f>
        <v>438.26296349638756</v>
      </c>
      <c r="I349" s="1">
        <f t="shared" ref="I349:I368" si="68">I348+E349*G348</f>
        <v>0</v>
      </c>
      <c r="J349" s="1">
        <f t="shared" ref="J349:J368" si="69">J348+D349*H348</f>
        <v>387473.19620473258</v>
      </c>
      <c r="K349" s="1">
        <f t="shared" ref="K349:K368" si="70">K348+F349*H348</f>
        <v>17686.816265638376</v>
      </c>
    </row>
    <row r="350" spans="1:11" x14ac:dyDescent="0.25">
      <c r="A350">
        <v>347</v>
      </c>
      <c r="B350" s="4">
        <f t="shared" si="65"/>
        <v>44271</v>
      </c>
      <c r="C350">
        <f t="shared" si="51"/>
        <v>6.4283485347450819E-2</v>
      </c>
      <c r="D350">
        <f t="shared" si="52"/>
        <v>7.5272455360651233E-2</v>
      </c>
      <c r="E350">
        <f t="shared" si="53"/>
        <v>0</v>
      </c>
      <c r="F350" s="5">
        <f t="shared" si="54"/>
        <v>3.378453383246481E-3</v>
      </c>
      <c r="G350" s="1">
        <f t="shared" si="66"/>
        <v>83378315.687881336</v>
      </c>
      <c r="H350" s="1">
        <f t="shared" si="67"/>
        <v>431.82986803379004</v>
      </c>
      <c r="I350" s="1">
        <f t="shared" si="68"/>
        <v>0</v>
      </c>
      <c r="J350" s="1">
        <f t="shared" si="69"/>
        <v>387506.18533408857</v>
      </c>
      <c r="K350" s="1">
        <f t="shared" si="70"/>
        <v>17688.296916630152</v>
      </c>
    </row>
    <row r="351" spans="1:11" x14ac:dyDescent="0.25">
      <c r="A351">
        <v>348</v>
      </c>
      <c r="B351" s="4">
        <f t="shared" si="65"/>
        <v>44272</v>
      </c>
      <c r="C351">
        <f t="shared" si="51"/>
        <v>6.4283485347450819E-2</v>
      </c>
      <c r="D351">
        <f t="shared" si="52"/>
        <v>7.5272455360651233E-2</v>
      </c>
      <c r="E351">
        <f t="shared" si="53"/>
        <v>0</v>
      </c>
      <c r="F351" s="5">
        <f t="shared" si="54"/>
        <v>3.378453383246481E-3</v>
      </c>
      <c r="G351" s="1">
        <f t="shared" si="66"/>
        <v>83378288.062745586</v>
      </c>
      <c r="H351" s="1">
        <f t="shared" si="67"/>
        <v>425.49119224515204</v>
      </c>
      <c r="I351" s="1">
        <f t="shared" si="68"/>
        <v>0</v>
      </c>
      <c r="J351" s="1">
        <f t="shared" si="69"/>
        <v>387538.69022855355</v>
      </c>
      <c r="K351" s="1">
        <f t="shared" si="70"/>
        <v>17689.755833708798</v>
      </c>
    </row>
    <row r="352" spans="1:11" x14ac:dyDescent="0.25">
      <c r="A352">
        <v>349</v>
      </c>
      <c r="B352" s="4">
        <f t="shared" si="65"/>
        <v>44273</v>
      </c>
      <c r="C352">
        <f t="shared" si="51"/>
        <v>6.4283485347450819E-2</v>
      </c>
      <c r="D352">
        <f t="shared" si="52"/>
        <v>7.5272455360651233E-2</v>
      </c>
      <c r="E352">
        <f t="shared" si="53"/>
        <v>0</v>
      </c>
      <c r="F352" s="5">
        <f t="shared" si="54"/>
        <v>3.378453383246481E-3</v>
      </c>
      <c r="G352" s="1">
        <f t="shared" si="66"/>
        <v>83378260.84311831</v>
      </c>
      <c r="H352" s="1">
        <f t="shared" si="67"/>
        <v>419.2455505870268</v>
      </c>
      <c r="I352" s="1">
        <f t="shared" si="68"/>
        <v>0</v>
      </c>
      <c r="J352" s="1">
        <f t="shared" si="69"/>
        <v>387570.71799532819</v>
      </c>
      <c r="K352" s="1">
        <f t="shared" si="70"/>
        <v>17691.193335866781</v>
      </c>
    </row>
    <row r="353" spans="1:11" x14ac:dyDescent="0.25">
      <c r="A353">
        <v>350</v>
      </c>
      <c r="B353" s="4">
        <f t="shared" si="65"/>
        <v>44274</v>
      </c>
      <c r="C353">
        <f t="shared" si="51"/>
        <v>6.4283485347450819E-2</v>
      </c>
      <c r="D353">
        <f t="shared" si="52"/>
        <v>7.5272455360651233E-2</v>
      </c>
      <c r="E353">
        <f t="shared" si="53"/>
        <v>0</v>
      </c>
      <c r="F353" s="5">
        <f t="shared" si="54"/>
        <v>3.378453383246481E-3</v>
      </c>
      <c r="G353" s="1">
        <f t="shared" si="66"/>
        <v>83378234.023047522</v>
      </c>
      <c r="H353" s="1">
        <f t="shared" si="67"/>
        <v>413.09157783996994</v>
      </c>
      <c r="I353" s="1">
        <f t="shared" si="68"/>
        <v>0</v>
      </c>
      <c r="J353" s="1">
        <f t="shared" si="69"/>
        <v>387602.27563731989</v>
      </c>
      <c r="K353" s="1">
        <f t="shared" si="70"/>
        <v>17692.609737415572</v>
      </c>
    </row>
    <row r="354" spans="1:11" x14ac:dyDescent="0.25">
      <c r="A354">
        <v>351</v>
      </c>
      <c r="B354" s="4">
        <f t="shared" si="65"/>
        <v>44275</v>
      </c>
      <c r="C354">
        <f t="shared" si="51"/>
        <v>6.4283485347450819E-2</v>
      </c>
      <c r="D354">
        <f t="shared" si="52"/>
        <v>7.5272455360651233E-2</v>
      </c>
      <c r="E354">
        <f t="shared" si="53"/>
        <v>0</v>
      </c>
      <c r="F354" s="5">
        <f t="shared" si="54"/>
        <v>3.378453383246481E-3</v>
      </c>
      <c r="G354" s="1">
        <f t="shared" si="66"/>
        <v>83378207.596668556</v>
      </c>
      <c r="H354" s="1">
        <f t="shared" si="67"/>
        <v>407.02792881064437</v>
      </c>
      <c r="I354" s="1">
        <f t="shared" si="68"/>
        <v>0</v>
      </c>
      <c r="J354" s="1">
        <f t="shared" si="69"/>
        <v>387633.37005467271</v>
      </c>
      <c r="K354" s="1">
        <f t="shared" si="70"/>
        <v>17694.005348054317</v>
      </c>
    </row>
    <row r="355" spans="1:11" x14ac:dyDescent="0.25">
      <c r="A355">
        <v>352</v>
      </c>
      <c r="B355" s="4">
        <f t="shared" si="65"/>
        <v>44276</v>
      </c>
      <c r="C355">
        <f t="shared" si="51"/>
        <v>6.4283485347450819E-2</v>
      </c>
      <c r="D355">
        <f t="shared" si="52"/>
        <v>7.5272455360651233E-2</v>
      </c>
      <c r="E355">
        <f t="shared" si="53"/>
        <v>0</v>
      </c>
      <c r="F355" s="5">
        <f t="shared" si="54"/>
        <v>3.378453383246481E-3</v>
      </c>
      <c r="G355" s="1">
        <f t="shared" si="66"/>
        <v>83378181.558202848</v>
      </c>
      <c r="H355" s="1">
        <f t="shared" si="67"/>
        <v>401.05327803828493</v>
      </c>
      <c r="I355" s="1">
        <f t="shared" si="68"/>
        <v>0</v>
      </c>
      <c r="J355" s="1">
        <f t="shared" si="69"/>
        <v>387664.00804627466</v>
      </c>
      <c r="K355" s="1">
        <f t="shared" si="70"/>
        <v>17695.380472937482</v>
      </c>
    </row>
    <row r="356" spans="1:11" x14ac:dyDescent="0.25">
      <c r="A356">
        <v>353</v>
      </c>
      <c r="B356" s="4">
        <f t="shared" si="65"/>
        <v>44277</v>
      </c>
      <c r="C356">
        <f t="shared" si="51"/>
        <v>6.4283485347450819E-2</v>
      </c>
      <c r="D356">
        <f t="shared" si="52"/>
        <v>7.5272455360651233E-2</v>
      </c>
      <c r="E356">
        <f t="shared" si="53"/>
        <v>0</v>
      </c>
      <c r="F356" s="5">
        <f t="shared" si="54"/>
        <v>3.378453383246481E-3</v>
      </c>
      <c r="G356" s="1">
        <f t="shared" si="66"/>
        <v>83378155.901956603</v>
      </c>
      <c r="H356" s="1">
        <f t="shared" si="67"/>
        <v>395.16631950545917</v>
      </c>
      <c r="I356" s="1">
        <f t="shared" si="68"/>
        <v>0</v>
      </c>
      <c r="J356" s="1">
        <f t="shared" si="69"/>
        <v>387694.19631124305</v>
      </c>
      <c r="K356" s="1">
        <f t="shared" si="70"/>
        <v>17696.735412741535</v>
      </c>
    </row>
    <row r="357" spans="1:11" x14ac:dyDescent="0.25">
      <c r="A357">
        <v>354</v>
      </c>
      <c r="B357" s="4">
        <f t="shared" si="65"/>
        <v>44278</v>
      </c>
      <c r="C357">
        <f t="shared" si="51"/>
        <v>6.4283485347450819E-2</v>
      </c>
      <c r="D357">
        <f t="shared" si="52"/>
        <v>7.5272455360651233E-2</v>
      </c>
      <c r="E357">
        <f t="shared" si="53"/>
        <v>0</v>
      </c>
      <c r="F357" s="5">
        <f t="shared" si="54"/>
        <v>3.378453383246481E-3</v>
      </c>
      <c r="G357" s="1">
        <f t="shared" si="66"/>
        <v>83378130.622319624</v>
      </c>
      <c r="H357" s="1">
        <f t="shared" si="67"/>
        <v>389.3657663530613</v>
      </c>
      <c r="I357" s="1">
        <f t="shared" si="68"/>
        <v>0</v>
      </c>
      <c r="J357" s="1">
        <f t="shared" si="69"/>
        <v>387723.94145038805</v>
      </c>
      <c r="K357" s="1">
        <f t="shared" si="70"/>
        <v>17698.070463730612</v>
      </c>
    </row>
    <row r="358" spans="1:11" x14ac:dyDescent="0.25">
      <c r="A358">
        <v>355</v>
      </c>
      <c r="B358" s="4">
        <f t="shared" si="65"/>
        <v>44279</v>
      </c>
      <c r="C358">
        <f t="shared" si="51"/>
        <v>6.4283485347450819E-2</v>
      </c>
      <c r="D358">
        <f t="shared" si="52"/>
        <v>7.5272455360651233E-2</v>
      </c>
      <c r="E358">
        <f t="shared" si="53"/>
        <v>0</v>
      </c>
      <c r="F358" s="5">
        <f t="shared" si="54"/>
        <v>3.378453383246481E-3</v>
      </c>
      <c r="G358" s="1">
        <f t="shared" si="66"/>
        <v>83378105.713764027</v>
      </c>
      <c r="H358" s="1">
        <f t="shared" si="67"/>
        <v>383.65035059947775</v>
      </c>
      <c r="I358" s="1">
        <f t="shared" si="68"/>
        <v>0</v>
      </c>
      <c r="J358" s="1">
        <f t="shared" si="69"/>
        <v>387753.24996765482</v>
      </c>
      <c r="K358" s="1">
        <f t="shared" si="70"/>
        <v>17699.385917821266</v>
      </c>
    </row>
    <row r="359" spans="1:11" x14ac:dyDescent="0.25">
      <c r="A359">
        <v>356</v>
      </c>
      <c r="B359" s="4">
        <f t="shared" si="65"/>
        <v>44280</v>
      </c>
      <c r="C359">
        <f t="shared" si="51"/>
        <v>6.4283485347450819E-2</v>
      </c>
      <c r="D359">
        <f t="shared" si="52"/>
        <v>7.5272455360651233E-2</v>
      </c>
      <c r="E359">
        <f t="shared" si="53"/>
        <v>0</v>
      </c>
      <c r="F359" s="5">
        <f t="shared" si="54"/>
        <v>3.378453383246481E-3</v>
      </c>
      <c r="G359" s="1">
        <f t="shared" si="66"/>
        <v>83378081.17084305</v>
      </c>
      <c r="H359" s="1">
        <f t="shared" si="67"/>
        <v>378.01882286386348</v>
      </c>
      <c r="I359" s="1">
        <f t="shared" si="68"/>
        <v>0</v>
      </c>
      <c r="J359" s="1">
        <f t="shared" si="69"/>
        <v>387782.12827154441</v>
      </c>
      <c r="K359" s="1">
        <f t="shared" si="70"/>
        <v>17700.682062646232</v>
      </c>
    </row>
    <row r="360" spans="1:11" x14ac:dyDescent="0.25">
      <c r="A360">
        <v>357</v>
      </c>
      <c r="B360" s="4">
        <f t="shared" si="65"/>
        <v>44281</v>
      </c>
      <c r="C360">
        <f t="shared" si="51"/>
        <v>6.4283485347450819E-2</v>
      </c>
      <c r="D360">
        <f t="shared" si="52"/>
        <v>7.5272455360651233E-2</v>
      </c>
      <c r="E360">
        <f t="shared" si="53"/>
        <v>0</v>
      </c>
      <c r="F360" s="5">
        <f t="shared" si="54"/>
        <v>3.378453383246481E-3</v>
      </c>
      <c r="G360" s="1">
        <f t="shared" si="66"/>
        <v>83378056.988189876</v>
      </c>
      <c r="H360" s="1">
        <f t="shared" si="67"/>
        <v>372.46995209346898</v>
      </c>
      <c r="I360" s="1">
        <f t="shared" si="68"/>
        <v>0</v>
      </c>
      <c r="J360" s="1">
        <f t="shared" si="69"/>
        <v>387810.58267651394</v>
      </c>
      <c r="K360" s="1">
        <f t="shared" si="70"/>
        <v>17701.959181617269</v>
      </c>
    </row>
    <row r="361" spans="1:11" x14ac:dyDescent="0.25">
      <c r="A361">
        <v>358</v>
      </c>
      <c r="B361" s="4">
        <f t="shared" si="65"/>
        <v>44282</v>
      </c>
      <c r="C361">
        <f t="shared" si="51"/>
        <v>6.4283485347450819E-2</v>
      </c>
      <c r="D361">
        <f t="shared" si="52"/>
        <v>7.5272455360651233E-2</v>
      </c>
      <c r="E361">
        <f t="shared" si="53"/>
        <v>0</v>
      </c>
      <c r="F361" s="5">
        <f t="shared" si="54"/>
        <v>3.378453383246481E-3</v>
      </c>
      <c r="G361" s="1">
        <f t="shared" si="66"/>
        <v>83378033.160516456</v>
      </c>
      <c r="H361" s="1">
        <f t="shared" si="67"/>
        <v>367.00252529495867</v>
      </c>
      <c r="I361" s="1">
        <f t="shared" si="68"/>
        <v>0</v>
      </c>
      <c r="J361" s="1">
        <f t="shared" si="69"/>
        <v>387838.61940435605</v>
      </c>
      <c r="K361" s="1">
        <f t="shared" si="70"/>
        <v>17703.217553987077</v>
      </c>
    </row>
    <row r="362" spans="1:11" x14ac:dyDescent="0.25">
      <c r="A362">
        <v>359</v>
      </c>
      <c r="B362" s="4">
        <f t="shared" si="65"/>
        <v>44283</v>
      </c>
      <c r="C362">
        <f t="shared" si="51"/>
        <v>6.4283485347450819E-2</v>
      </c>
      <c r="D362">
        <f t="shared" si="52"/>
        <v>7.5272455360651233E-2</v>
      </c>
      <c r="E362">
        <f t="shared" si="53"/>
        <v>0</v>
      </c>
      <c r="F362" s="5">
        <f t="shared" si="54"/>
        <v>3.378453383246481E-3</v>
      </c>
      <c r="G362" s="1">
        <f t="shared" si="66"/>
        <v>83378009.68261236</v>
      </c>
      <c r="H362" s="1">
        <f t="shared" si="67"/>
        <v>361.61534726966283</v>
      </c>
      <c r="I362" s="1">
        <f t="shared" si="68"/>
        <v>0</v>
      </c>
      <c r="J362" s="1">
        <f t="shared" si="69"/>
        <v>387866.24458555854</v>
      </c>
      <c r="K362" s="1">
        <f t="shared" si="70"/>
        <v>17704.45745491032</v>
      </c>
    </row>
    <row r="363" spans="1:11" x14ac:dyDescent="0.25">
      <c r="A363">
        <v>360</v>
      </c>
      <c r="B363" s="4">
        <f t="shared" si="65"/>
        <v>44284</v>
      </c>
      <c r="C363">
        <f t="shared" si="51"/>
        <v>6.4283485347450819E-2</v>
      </c>
      <c r="D363">
        <f t="shared" si="52"/>
        <v>7.5272455360651233E-2</v>
      </c>
      <c r="E363">
        <f t="shared" si="53"/>
        <v>0</v>
      </c>
      <c r="F363" s="5">
        <f t="shared" si="54"/>
        <v>3.378453383246481E-3</v>
      </c>
      <c r="G363" s="1">
        <f t="shared" si="66"/>
        <v>83377986.549343601</v>
      </c>
      <c r="H363" s="1">
        <f t="shared" si="67"/>
        <v>356.30724035270532</v>
      </c>
      <c r="I363" s="1">
        <f t="shared" si="68"/>
        <v>0</v>
      </c>
      <c r="J363" s="1">
        <f t="shared" si="69"/>
        <v>387893.46426064364</v>
      </c>
      <c r="K363" s="1">
        <f t="shared" si="70"/>
        <v>17705.679155503738</v>
      </c>
    </row>
    <row r="364" spans="1:11" x14ac:dyDescent="0.25">
      <c r="A364">
        <v>361</v>
      </c>
      <c r="B364" s="4">
        <f t="shared" si="65"/>
        <v>44285</v>
      </c>
      <c r="C364">
        <f t="shared" si="51"/>
        <v>6.4283485347450819E-2</v>
      </c>
      <c r="D364">
        <f t="shared" si="52"/>
        <v>7.5272455360651233E-2</v>
      </c>
      <c r="E364">
        <f t="shared" si="53"/>
        <v>0</v>
      </c>
      <c r="F364" s="5">
        <f t="shared" si="54"/>
        <v>3.378453383246481E-3</v>
      </c>
      <c r="G364" s="1">
        <f t="shared" si="66"/>
        <v>83377963.755651549</v>
      </c>
      <c r="H364" s="1">
        <f t="shared" si="67"/>
        <v>351.07704415595038</v>
      </c>
      <c r="I364" s="1">
        <f t="shared" si="68"/>
        <v>0</v>
      </c>
      <c r="J364" s="1">
        <f t="shared" si="69"/>
        <v>387920.28438148776</v>
      </c>
      <c r="K364" s="1">
        <f t="shared" si="70"/>
        <v>17706.882922905384</v>
      </c>
    </row>
    <row r="365" spans="1:11" x14ac:dyDescent="0.25">
      <c r="A365">
        <v>362</v>
      </c>
      <c r="B365" s="4">
        <f t="shared" si="65"/>
        <v>44286</v>
      </c>
      <c r="C365">
        <f t="shared" si="51"/>
        <v>6.4283485347450819E-2</v>
      </c>
      <c r="D365">
        <f t="shared" si="52"/>
        <v>7.5272455360651233E-2</v>
      </c>
      <c r="E365">
        <f t="shared" si="53"/>
        <v>0</v>
      </c>
      <c r="F365" s="5">
        <f t="shared" si="54"/>
        <v>3.378453383246481E-3</v>
      </c>
      <c r="G365" s="1">
        <f t="shared" si="66"/>
        <v>83377941.296551824</v>
      </c>
      <c r="H365" s="1">
        <f t="shared" si="67"/>
        <v>345.92361531471329</v>
      </c>
      <c r="I365" s="1">
        <f t="shared" si="68"/>
        <v>0</v>
      </c>
      <c r="J365" s="1">
        <f t="shared" si="69"/>
        <v>387946.71081262216</v>
      </c>
      <c r="K365" s="1">
        <f t="shared" si="70"/>
        <v>17708.069020332994</v>
      </c>
    </row>
    <row r="366" spans="1:11" x14ac:dyDescent="0.25">
      <c r="A366">
        <v>363</v>
      </c>
      <c r="B366" s="4">
        <f t="shared" si="65"/>
        <v>44287</v>
      </c>
      <c r="C366">
        <f t="shared" si="51"/>
        <v>6.4283485347450819E-2</v>
      </c>
      <c r="D366">
        <f t="shared" si="52"/>
        <v>7.5272455360651233E-2</v>
      </c>
      <c r="E366">
        <f t="shared" si="53"/>
        <v>0</v>
      </c>
      <c r="F366" s="5">
        <f t="shared" si="54"/>
        <v>3.378453383246481E-3</v>
      </c>
      <c r="G366" s="1">
        <f t="shared" si="66"/>
        <v>83377919.167133197</v>
      </c>
      <c r="H366" s="1">
        <f t="shared" si="67"/>
        <v>340.84582723817937</v>
      </c>
      <c r="I366" s="1">
        <f t="shared" si="68"/>
        <v>0</v>
      </c>
      <c r="J366" s="1">
        <f t="shared" si="69"/>
        <v>387972.74933251413</v>
      </c>
      <c r="K366" s="1">
        <f t="shared" si="70"/>
        <v>17709.237707141499</v>
      </c>
    </row>
    <row r="367" spans="1:11" x14ac:dyDescent="0.25">
      <c r="A367">
        <v>364</v>
      </c>
      <c r="B367" s="4">
        <f t="shared" si="65"/>
        <v>44288</v>
      </c>
      <c r="C367">
        <f t="shared" si="51"/>
        <v>6.4283485347450819E-2</v>
      </c>
      <c r="D367">
        <f t="shared" si="52"/>
        <v>7.5272455360651233E-2</v>
      </c>
      <c r="E367">
        <f t="shared" si="53"/>
        <v>0</v>
      </c>
      <c r="F367" s="5">
        <f t="shared" si="54"/>
        <v>3.378453383246481E-3</v>
      </c>
      <c r="G367" s="1">
        <f t="shared" si="66"/>
        <v>83377897.362556517</v>
      </c>
      <c r="H367" s="1">
        <f t="shared" si="67"/>
        <v>335.84256986347759</v>
      </c>
      <c r="I367" s="1">
        <f t="shared" si="68"/>
        <v>0</v>
      </c>
      <c r="J367" s="1">
        <f t="shared" si="69"/>
        <v>387998.40563482977</v>
      </c>
      <c r="K367" s="1">
        <f t="shared" si="70"/>
        <v>17710.389238879699</v>
      </c>
    </row>
    <row r="368" spans="1:11" x14ac:dyDescent="0.25">
      <c r="A368">
        <v>365</v>
      </c>
      <c r="B368" s="4">
        <f t="shared" si="65"/>
        <v>44289</v>
      </c>
      <c r="C368">
        <f t="shared" ref="C368:F368" si="71">C367</f>
        <v>6.4283485347450819E-2</v>
      </c>
      <c r="D368">
        <f t="shared" si="71"/>
        <v>7.5272455360651233E-2</v>
      </c>
      <c r="E368">
        <f t="shared" si="71"/>
        <v>0</v>
      </c>
      <c r="F368" s="5">
        <f t="shared" si="71"/>
        <v>3.378453383246481E-3</v>
      </c>
      <c r="G368" s="1">
        <f t="shared" si="66"/>
        <v>83377875.87805365</v>
      </c>
      <c r="H368" s="1">
        <f t="shared" si="67"/>
        <v>330.9127494133549</v>
      </c>
      <c r="I368" s="1">
        <f t="shared" si="68"/>
        <v>0</v>
      </c>
      <c r="J368" s="1">
        <f t="shared" si="69"/>
        <v>388023.685329678</v>
      </c>
      <c r="K368" s="1">
        <f t="shared" si="70"/>
        <v>17711.523867346092</v>
      </c>
    </row>
  </sheetData>
  <mergeCells count="1">
    <mergeCell ref="A1:K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pane xSplit="1" ySplit="3" topLeftCell="B76" activePane="bottomRight" state="frozen"/>
      <selection pane="topRight" activeCell="B1" sqref="B1"/>
      <selection pane="bottomLeft" activeCell="A4" sqref="A4"/>
      <selection pane="bottomRight" activeCell="N3" sqref="N3"/>
    </sheetView>
  </sheetViews>
  <sheetFormatPr defaultColWidth="10.6640625" defaultRowHeight="13.2" x14ac:dyDescent="0.25"/>
  <sheetData>
    <row r="1" spans="1:14" x14ac:dyDescent="0.25">
      <c r="A1" s="2" t="s">
        <v>38</v>
      </c>
      <c r="D1" t="s">
        <v>186</v>
      </c>
    </row>
    <row r="2" spans="1:14" x14ac:dyDescent="0.25">
      <c r="A2" t="s">
        <v>70</v>
      </c>
      <c r="B2">
        <v>67886011</v>
      </c>
      <c r="D2" s="24" t="s">
        <v>71</v>
      </c>
      <c r="E2" s="24"/>
      <c r="N2" s="45">
        <f>N99/'Country Statistics'!$J$30</f>
        <v>7.2197590481494958</v>
      </c>
    </row>
    <row r="3" spans="1:14" s="2" customFormat="1" x14ac:dyDescent="0.25">
      <c r="A3" s="2" t="s">
        <v>20</v>
      </c>
      <c r="B3" s="2" t="s">
        <v>21</v>
      </c>
      <c r="C3" s="2" t="s">
        <v>22</v>
      </c>
      <c r="D3" s="2" t="s">
        <v>8</v>
      </c>
      <c r="E3" s="2" t="s">
        <v>152</v>
      </c>
      <c r="F3" s="2" t="s">
        <v>23</v>
      </c>
      <c r="G3" s="2" t="s">
        <v>24</v>
      </c>
      <c r="H3" s="2" t="s">
        <v>25</v>
      </c>
      <c r="I3" s="2" t="s">
        <v>53</v>
      </c>
      <c r="J3" s="2" t="s">
        <v>26</v>
      </c>
      <c r="K3" s="2" t="s">
        <v>27</v>
      </c>
      <c r="L3" s="2" t="s">
        <v>28</v>
      </c>
      <c r="M3" s="2" t="s">
        <v>69</v>
      </c>
      <c r="N3" s="2" t="s">
        <v>66</v>
      </c>
    </row>
    <row r="4" spans="1:14" x14ac:dyDescent="0.25">
      <c r="A4" s="4">
        <v>43862</v>
      </c>
      <c r="B4">
        <v>2</v>
      </c>
      <c r="C4">
        <v>0</v>
      </c>
      <c r="D4">
        <v>0</v>
      </c>
      <c r="I4">
        <f>B4-C4-D4</f>
        <v>2</v>
      </c>
    </row>
    <row r="5" spans="1:14" x14ac:dyDescent="0.25">
      <c r="A5" s="4">
        <v>43863</v>
      </c>
      <c r="B5">
        <v>2</v>
      </c>
      <c r="C5">
        <v>0</v>
      </c>
      <c r="D5">
        <v>0</v>
      </c>
      <c r="F5">
        <f t="shared" ref="F5:F36" si="0">B5-B4</f>
        <v>0</v>
      </c>
      <c r="G5">
        <f t="shared" ref="G5:G36" si="1">C5-C4</f>
        <v>0</v>
      </c>
      <c r="H5">
        <f t="shared" ref="H5:H36" si="2">D5-D4</f>
        <v>0</v>
      </c>
      <c r="I5">
        <f t="shared" ref="I5:I54" si="3">B5-C5-D5</f>
        <v>2</v>
      </c>
    </row>
    <row r="6" spans="1:14" x14ac:dyDescent="0.25">
      <c r="A6" s="4">
        <v>43864</v>
      </c>
      <c r="B6">
        <v>2</v>
      </c>
      <c r="C6">
        <v>0</v>
      </c>
      <c r="D6">
        <v>0</v>
      </c>
      <c r="F6">
        <f t="shared" si="0"/>
        <v>0</v>
      </c>
      <c r="G6">
        <f t="shared" si="1"/>
        <v>0</v>
      </c>
      <c r="H6">
        <f t="shared" si="2"/>
        <v>0</v>
      </c>
      <c r="I6">
        <f t="shared" si="3"/>
        <v>2</v>
      </c>
    </row>
    <row r="7" spans="1:14" x14ac:dyDescent="0.25">
      <c r="A7" s="4">
        <v>43865</v>
      </c>
      <c r="B7">
        <v>2</v>
      </c>
      <c r="C7">
        <v>0</v>
      </c>
      <c r="D7">
        <v>0</v>
      </c>
      <c r="F7">
        <f t="shared" si="0"/>
        <v>0</v>
      </c>
      <c r="G7">
        <f t="shared" si="1"/>
        <v>0</v>
      </c>
      <c r="H7">
        <f t="shared" si="2"/>
        <v>0</v>
      </c>
      <c r="I7">
        <f t="shared" si="3"/>
        <v>2</v>
      </c>
    </row>
    <row r="8" spans="1:14" x14ac:dyDescent="0.25">
      <c r="A8" s="4">
        <v>43866</v>
      </c>
      <c r="B8">
        <v>2</v>
      </c>
      <c r="C8">
        <v>0</v>
      </c>
      <c r="D8">
        <v>0</v>
      </c>
      <c r="F8">
        <f t="shared" si="0"/>
        <v>0</v>
      </c>
      <c r="G8">
        <f t="shared" si="1"/>
        <v>0</v>
      </c>
      <c r="H8">
        <f t="shared" si="2"/>
        <v>0</v>
      </c>
      <c r="I8">
        <f t="shared" si="3"/>
        <v>2</v>
      </c>
    </row>
    <row r="9" spans="1:14" x14ac:dyDescent="0.25">
      <c r="A9" s="4">
        <v>43867</v>
      </c>
      <c r="B9">
        <v>2</v>
      </c>
      <c r="C9">
        <v>0</v>
      </c>
      <c r="D9">
        <v>0</v>
      </c>
      <c r="F9">
        <f t="shared" si="0"/>
        <v>0</v>
      </c>
      <c r="G9">
        <f t="shared" si="1"/>
        <v>0</v>
      </c>
      <c r="H9">
        <f t="shared" si="2"/>
        <v>0</v>
      </c>
      <c r="I9">
        <f t="shared" si="3"/>
        <v>2</v>
      </c>
    </row>
    <row r="10" spans="1:14" x14ac:dyDescent="0.25">
      <c r="A10" s="4">
        <v>43868</v>
      </c>
      <c r="B10">
        <v>3</v>
      </c>
      <c r="C10">
        <v>0</v>
      </c>
      <c r="D10">
        <v>0</v>
      </c>
      <c r="F10">
        <f t="shared" si="0"/>
        <v>1</v>
      </c>
      <c r="G10">
        <f t="shared" si="1"/>
        <v>0</v>
      </c>
      <c r="H10">
        <f t="shared" si="2"/>
        <v>0</v>
      </c>
      <c r="I10">
        <f t="shared" si="3"/>
        <v>3</v>
      </c>
    </row>
    <row r="11" spans="1:14" x14ac:dyDescent="0.25">
      <c r="A11" s="4">
        <v>43869</v>
      </c>
      <c r="B11">
        <v>3</v>
      </c>
      <c r="C11">
        <v>0</v>
      </c>
      <c r="D11">
        <v>0</v>
      </c>
      <c r="F11">
        <f t="shared" si="0"/>
        <v>0</v>
      </c>
      <c r="G11">
        <f t="shared" si="1"/>
        <v>0</v>
      </c>
      <c r="H11">
        <f t="shared" si="2"/>
        <v>0</v>
      </c>
      <c r="I11">
        <f t="shared" si="3"/>
        <v>3</v>
      </c>
    </row>
    <row r="12" spans="1:14" x14ac:dyDescent="0.25">
      <c r="A12" s="4">
        <v>43870</v>
      </c>
      <c r="B12">
        <v>3</v>
      </c>
      <c r="C12">
        <v>0</v>
      </c>
      <c r="D12">
        <v>0</v>
      </c>
      <c r="F12">
        <f t="shared" si="0"/>
        <v>0</v>
      </c>
      <c r="G12">
        <f t="shared" si="1"/>
        <v>0</v>
      </c>
      <c r="H12">
        <f t="shared" si="2"/>
        <v>0</v>
      </c>
      <c r="I12">
        <f t="shared" si="3"/>
        <v>3</v>
      </c>
    </row>
    <row r="13" spans="1:14" x14ac:dyDescent="0.25">
      <c r="A13" s="4">
        <v>43871</v>
      </c>
      <c r="B13">
        <v>8</v>
      </c>
      <c r="C13">
        <v>0</v>
      </c>
      <c r="D13">
        <v>0</v>
      </c>
      <c r="F13">
        <f t="shared" si="0"/>
        <v>5</v>
      </c>
      <c r="G13">
        <f t="shared" si="1"/>
        <v>0</v>
      </c>
      <c r="H13">
        <f t="shared" si="2"/>
        <v>0</v>
      </c>
      <c r="I13">
        <f t="shared" si="3"/>
        <v>8</v>
      </c>
    </row>
    <row r="14" spans="1:14" x14ac:dyDescent="0.25">
      <c r="A14" s="4">
        <v>43872</v>
      </c>
      <c r="B14">
        <v>8</v>
      </c>
      <c r="C14">
        <v>0</v>
      </c>
      <c r="D14">
        <v>0</v>
      </c>
      <c r="F14">
        <f t="shared" si="0"/>
        <v>0</v>
      </c>
      <c r="G14">
        <f t="shared" si="1"/>
        <v>0</v>
      </c>
      <c r="H14">
        <f t="shared" si="2"/>
        <v>0</v>
      </c>
      <c r="I14">
        <f t="shared" si="3"/>
        <v>8</v>
      </c>
    </row>
    <row r="15" spans="1:14" x14ac:dyDescent="0.25">
      <c r="A15" s="4">
        <v>43873</v>
      </c>
      <c r="B15">
        <v>9</v>
      </c>
      <c r="C15">
        <v>0</v>
      </c>
      <c r="D15">
        <v>1</v>
      </c>
      <c r="F15">
        <f t="shared" si="0"/>
        <v>1</v>
      </c>
      <c r="G15">
        <f t="shared" si="1"/>
        <v>0</v>
      </c>
      <c r="H15">
        <f t="shared" si="2"/>
        <v>1</v>
      </c>
      <c r="I15">
        <f t="shared" si="3"/>
        <v>8</v>
      </c>
    </row>
    <row r="16" spans="1:14" x14ac:dyDescent="0.25">
      <c r="A16" s="4">
        <v>43874</v>
      </c>
      <c r="B16">
        <v>9</v>
      </c>
      <c r="C16">
        <v>0</v>
      </c>
      <c r="D16">
        <v>1</v>
      </c>
      <c r="F16">
        <f t="shared" si="0"/>
        <v>0</v>
      </c>
      <c r="G16">
        <f t="shared" si="1"/>
        <v>0</v>
      </c>
      <c r="H16">
        <f t="shared" si="2"/>
        <v>0</v>
      </c>
      <c r="I16">
        <f t="shared" si="3"/>
        <v>8</v>
      </c>
    </row>
    <row r="17" spans="1:9" x14ac:dyDescent="0.25">
      <c r="A17" s="4">
        <v>43875</v>
      </c>
      <c r="B17">
        <v>9</v>
      </c>
      <c r="C17">
        <v>0</v>
      </c>
      <c r="D17">
        <v>1</v>
      </c>
      <c r="F17">
        <f t="shared" si="0"/>
        <v>0</v>
      </c>
      <c r="G17">
        <f t="shared" si="1"/>
        <v>0</v>
      </c>
      <c r="H17">
        <f t="shared" si="2"/>
        <v>0</v>
      </c>
      <c r="I17">
        <f t="shared" si="3"/>
        <v>8</v>
      </c>
    </row>
    <row r="18" spans="1:9" x14ac:dyDescent="0.25">
      <c r="A18" s="4">
        <v>43876</v>
      </c>
      <c r="B18">
        <v>9</v>
      </c>
      <c r="C18">
        <v>0</v>
      </c>
      <c r="D18">
        <v>1</v>
      </c>
      <c r="F18">
        <f t="shared" si="0"/>
        <v>0</v>
      </c>
      <c r="G18">
        <f t="shared" si="1"/>
        <v>0</v>
      </c>
      <c r="H18">
        <f t="shared" si="2"/>
        <v>0</v>
      </c>
      <c r="I18">
        <f t="shared" si="3"/>
        <v>8</v>
      </c>
    </row>
    <row r="19" spans="1:9" x14ac:dyDescent="0.25">
      <c r="A19" s="4">
        <v>43877</v>
      </c>
      <c r="B19">
        <v>9</v>
      </c>
      <c r="C19">
        <v>0</v>
      </c>
      <c r="D19">
        <v>8</v>
      </c>
      <c r="F19">
        <f t="shared" si="0"/>
        <v>0</v>
      </c>
      <c r="G19">
        <f t="shared" si="1"/>
        <v>0</v>
      </c>
      <c r="H19">
        <f t="shared" si="2"/>
        <v>7</v>
      </c>
      <c r="I19">
        <f t="shared" si="3"/>
        <v>1</v>
      </c>
    </row>
    <row r="20" spans="1:9" x14ac:dyDescent="0.25">
      <c r="A20" s="4">
        <v>43878</v>
      </c>
      <c r="B20">
        <v>9</v>
      </c>
      <c r="C20">
        <v>0</v>
      </c>
      <c r="D20">
        <v>8</v>
      </c>
      <c r="F20">
        <f t="shared" si="0"/>
        <v>0</v>
      </c>
      <c r="G20">
        <f t="shared" si="1"/>
        <v>0</v>
      </c>
      <c r="H20">
        <f t="shared" si="2"/>
        <v>0</v>
      </c>
      <c r="I20">
        <f t="shared" si="3"/>
        <v>1</v>
      </c>
    </row>
    <row r="21" spans="1:9" x14ac:dyDescent="0.25">
      <c r="A21" s="4">
        <v>43879</v>
      </c>
      <c r="B21">
        <v>9</v>
      </c>
      <c r="C21">
        <v>0</v>
      </c>
      <c r="D21">
        <v>8</v>
      </c>
      <c r="F21">
        <f t="shared" si="0"/>
        <v>0</v>
      </c>
      <c r="G21">
        <f t="shared" si="1"/>
        <v>0</v>
      </c>
      <c r="H21">
        <f t="shared" si="2"/>
        <v>0</v>
      </c>
      <c r="I21">
        <f t="shared" si="3"/>
        <v>1</v>
      </c>
    </row>
    <row r="22" spans="1:9" x14ac:dyDescent="0.25">
      <c r="A22" s="4">
        <v>43880</v>
      </c>
      <c r="B22">
        <v>9</v>
      </c>
      <c r="C22">
        <v>0</v>
      </c>
      <c r="D22">
        <v>8</v>
      </c>
      <c r="F22">
        <f t="shared" si="0"/>
        <v>0</v>
      </c>
      <c r="G22">
        <f t="shared" si="1"/>
        <v>0</v>
      </c>
      <c r="H22">
        <f t="shared" si="2"/>
        <v>0</v>
      </c>
      <c r="I22">
        <f t="shared" si="3"/>
        <v>1</v>
      </c>
    </row>
    <row r="23" spans="1:9" x14ac:dyDescent="0.25">
      <c r="A23" s="4">
        <v>43881</v>
      </c>
      <c r="B23">
        <v>9</v>
      </c>
      <c r="C23">
        <v>0</v>
      </c>
      <c r="D23">
        <v>8</v>
      </c>
      <c r="F23">
        <f t="shared" si="0"/>
        <v>0</v>
      </c>
      <c r="G23">
        <f t="shared" si="1"/>
        <v>0</v>
      </c>
      <c r="H23">
        <f t="shared" si="2"/>
        <v>0</v>
      </c>
      <c r="I23">
        <f t="shared" si="3"/>
        <v>1</v>
      </c>
    </row>
    <row r="24" spans="1:9" x14ac:dyDescent="0.25">
      <c r="A24" s="4">
        <v>43882</v>
      </c>
      <c r="B24">
        <v>9</v>
      </c>
      <c r="C24">
        <v>0</v>
      </c>
      <c r="D24">
        <v>8</v>
      </c>
      <c r="F24">
        <f t="shared" si="0"/>
        <v>0</v>
      </c>
      <c r="G24">
        <f t="shared" si="1"/>
        <v>0</v>
      </c>
      <c r="H24">
        <f t="shared" si="2"/>
        <v>0</v>
      </c>
      <c r="I24">
        <f t="shared" si="3"/>
        <v>1</v>
      </c>
    </row>
    <row r="25" spans="1:9" x14ac:dyDescent="0.25">
      <c r="A25" s="4">
        <v>43883</v>
      </c>
      <c r="B25">
        <v>9</v>
      </c>
      <c r="C25">
        <v>0</v>
      </c>
      <c r="D25">
        <v>8</v>
      </c>
      <c r="F25">
        <f t="shared" si="0"/>
        <v>0</v>
      </c>
      <c r="G25">
        <f t="shared" si="1"/>
        <v>0</v>
      </c>
      <c r="H25">
        <f t="shared" si="2"/>
        <v>0</v>
      </c>
      <c r="I25">
        <f t="shared" si="3"/>
        <v>1</v>
      </c>
    </row>
    <row r="26" spans="1:9" x14ac:dyDescent="0.25">
      <c r="A26" s="4">
        <v>43884</v>
      </c>
      <c r="B26">
        <v>9</v>
      </c>
      <c r="C26">
        <v>0</v>
      </c>
      <c r="D26">
        <v>8</v>
      </c>
      <c r="F26">
        <f t="shared" si="0"/>
        <v>0</v>
      </c>
      <c r="G26">
        <f t="shared" si="1"/>
        <v>0</v>
      </c>
      <c r="H26">
        <f t="shared" si="2"/>
        <v>0</v>
      </c>
      <c r="I26">
        <f t="shared" si="3"/>
        <v>1</v>
      </c>
    </row>
    <row r="27" spans="1:9" x14ac:dyDescent="0.25">
      <c r="A27" s="4">
        <v>43885</v>
      </c>
      <c r="B27">
        <v>13</v>
      </c>
      <c r="C27">
        <v>0</v>
      </c>
      <c r="D27">
        <v>8</v>
      </c>
      <c r="F27">
        <f t="shared" si="0"/>
        <v>4</v>
      </c>
      <c r="G27">
        <f t="shared" si="1"/>
        <v>0</v>
      </c>
      <c r="H27">
        <f t="shared" si="2"/>
        <v>0</v>
      </c>
      <c r="I27">
        <f t="shared" si="3"/>
        <v>5</v>
      </c>
    </row>
    <row r="28" spans="1:9" x14ac:dyDescent="0.25">
      <c r="A28" s="4">
        <v>43886</v>
      </c>
      <c r="B28">
        <v>13</v>
      </c>
      <c r="C28">
        <v>0</v>
      </c>
      <c r="D28">
        <v>8</v>
      </c>
      <c r="F28">
        <f t="shared" si="0"/>
        <v>0</v>
      </c>
      <c r="G28">
        <f t="shared" si="1"/>
        <v>0</v>
      </c>
      <c r="H28">
        <f t="shared" si="2"/>
        <v>0</v>
      </c>
      <c r="I28">
        <f t="shared" si="3"/>
        <v>5</v>
      </c>
    </row>
    <row r="29" spans="1:9" x14ac:dyDescent="0.25">
      <c r="A29" s="4">
        <v>43887</v>
      </c>
      <c r="B29">
        <v>13</v>
      </c>
      <c r="C29">
        <v>0</v>
      </c>
      <c r="D29">
        <v>8</v>
      </c>
      <c r="F29">
        <f t="shared" si="0"/>
        <v>0</v>
      </c>
      <c r="G29">
        <f t="shared" si="1"/>
        <v>0</v>
      </c>
      <c r="H29">
        <f t="shared" si="2"/>
        <v>0</v>
      </c>
      <c r="I29">
        <f t="shared" si="3"/>
        <v>5</v>
      </c>
    </row>
    <row r="30" spans="1:9" x14ac:dyDescent="0.25">
      <c r="A30" s="4">
        <v>43888</v>
      </c>
      <c r="B30">
        <v>15</v>
      </c>
      <c r="C30">
        <v>0</v>
      </c>
      <c r="D30">
        <v>8</v>
      </c>
      <c r="F30">
        <f t="shared" si="0"/>
        <v>2</v>
      </c>
      <c r="G30">
        <f t="shared" si="1"/>
        <v>0</v>
      </c>
      <c r="H30">
        <f t="shared" si="2"/>
        <v>0</v>
      </c>
      <c r="I30">
        <f t="shared" si="3"/>
        <v>7</v>
      </c>
    </row>
    <row r="31" spans="1:9" x14ac:dyDescent="0.25">
      <c r="A31" s="4">
        <v>43889</v>
      </c>
      <c r="B31">
        <v>20</v>
      </c>
      <c r="C31">
        <v>0</v>
      </c>
      <c r="D31">
        <v>8</v>
      </c>
      <c r="F31">
        <f t="shared" si="0"/>
        <v>5</v>
      </c>
      <c r="G31">
        <f t="shared" si="1"/>
        <v>0</v>
      </c>
      <c r="H31">
        <f t="shared" si="2"/>
        <v>0</v>
      </c>
      <c r="I31">
        <f t="shared" si="3"/>
        <v>12</v>
      </c>
    </row>
    <row r="32" spans="1:9" x14ac:dyDescent="0.25">
      <c r="A32" s="4">
        <v>43890</v>
      </c>
      <c r="B32">
        <v>23</v>
      </c>
      <c r="C32">
        <v>0</v>
      </c>
      <c r="D32">
        <v>8</v>
      </c>
      <c r="F32">
        <f t="shared" si="0"/>
        <v>3</v>
      </c>
      <c r="G32">
        <f t="shared" si="1"/>
        <v>0</v>
      </c>
      <c r="H32">
        <f t="shared" si="2"/>
        <v>0</v>
      </c>
      <c r="I32">
        <f t="shared" si="3"/>
        <v>15</v>
      </c>
    </row>
    <row r="33" spans="1:14" x14ac:dyDescent="0.25">
      <c r="A33" s="4">
        <v>43891</v>
      </c>
      <c r="B33">
        <v>36</v>
      </c>
      <c r="C33">
        <v>0</v>
      </c>
      <c r="D33">
        <v>8</v>
      </c>
      <c r="F33">
        <f t="shared" si="0"/>
        <v>13</v>
      </c>
      <c r="G33">
        <f t="shared" si="1"/>
        <v>0</v>
      </c>
      <c r="H33">
        <f t="shared" si="2"/>
        <v>0</v>
      </c>
      <c r="I33">
        <f t="shared" si="3"/>
        <v>28</v>
      </c>
      <c r="J33">
        <f>F33/I32*$B$2/($B$2-B32)</f>
        <v>0.86666696029623469</v>
      </c>
      <c r="K33">
        <f>G33/I32</f>
        <v>0</v>
      </c>
      <c r="L33">
        <f>H33/I32</f>
        <v>0</v>
      </c>
      <c r="M33" s="19">
        <v>0</v>
      </c>
      <c r="N33" s="47">
        <f>C33/B33</f>
        <v>0</v>
      </c>
    </row>
    <row r="34" spans="1:14" x14ac:dyDescent="0.25">
      <c r="A34" s="4">
        <v>43892</v>
      </c>
      <c r="B34">
        <v>40</v>
      </c>
      <c r="C34">
        <v>0</v>
      </c>
      <c r="D34">
        <v>8</v>
      </c>
      <c r="F34">
        <f t="shared" si="0"/>
        <v>4</v>
      </c>
      <c r="G34">
        <f t="shared" si="1"/>
        <v>0</v>
      </c>
      <c r="H34">
        <f t="shared" si="2"/>
        <v>0</v>
      </c>
      <c r="I34">
        <f t="shared" si="3"/>
        <v>32</v>
      </c>
      <c r="J34">
        <f t="shared" ref="J34:J72" si="4">F34/I33*$B$2/($B$2-B33)</f>
        <v>0.14285721861442766</v>
      </c>
      <c r="K34">
        <f t="shared" ref="K34:K69" si="5">G34/I33</f>
        <v>0</v>
      </c>
      <c r="L34">
        <f t="shared" ref="L34:L69" si="6">H34/I33</f>
        <v>0</v>
      </c>
      <c r="M34" s="19">
        <v>0</v>
      </c>
      <c r="N34" s="47">
        <f t="shared" ref="N34:N82" si="7">C34/B34</f>
        <v>0</v>
      </c>
    </row>
    <row r="35" spans="1:14" x14ac:dyDescent="0.25">
      <c r="A35" s="4">
        <v>43893</v>
      </c>
      <c r="B35">
        <v>51</v>
      </c>
      <c r="C35">
        <v>0</v>
      </c>
      <c r="D35">
        <v>8</v>
      </c>
      <c r="F35">
        <f t="shared" si="0"/>
        <v>11</v>
      </c>
      <c r="G35">
        <f t="shared" si="1"/>
        <v>0</v>
      </c>
      <c r="H35">
        <f t="shared" si="2"/>
        <v>0</v>
      </c>
      <c r="I35">
        <f t="shared" si="3"/>
        <v>43</v>
      </c>
      <c r="J35">
        <f t="shared" si="4"/>
        <v>0.34375020254553035</v>
      </c>
      <c r="K35">
        <f t="shared" si="5"/>
        <v>0</v>
      </c>
      <c r="L35">
        <f t="shared" si="6"/>
        <v>0</v>
      </c>
      <c r="M35" s="19">
        <v>0</v>
      </c>
      <c r="N35" s="47">
        <f t="shared" si="7"/>
        <v>0</v>
      </c>
    </row>
    <row r="36" spans="1:14" x14ac:dyDescent="0.25">
      <c r="A36" s="4">
        <v>43894</v>
      </c>
      <c r="B36">
        <v>85</v>
      </c>
      <c r="C36">
        <v>0</v>
      </c>
      <c r="D36">
        <v>8</v>
      </c>
      <c r="F36">
        <f t="shared" si="0"/>
        <v>34</v>
      </c>
      <c r="G36">
        <f t="shared" si="1"/>
        <v>0</v>
      </c>
      <c r="H36">
        <f t="shared" si="2"/>
        <v>0</v>
      </c>
      <c r="I36">
        <f t="shared" si="3"/>
        <v>77</v>
      </c>
      <c r="J36">
        <f t="shared" si="4"/>
        <v>0.79069826843806601</v>
      </c>
      <c r="K36">
        <f t="shared" si="5"/>
        <v>0</v>
      </c>
      <c r="L36">
        <f t="shared" si="6"/>
        <v>0</v>
      </c>
      <c r="M36" s="19">
        <v>0</v>
      </c>
      <c r="N36" s="47">
        <f t="shared" si="7"/>
        <v>0</v>
      </c>
    </row>
    <row r="37" spans="1:14" x14ac:dyDescent="0.25">
      <c r="A37" s="4">
        <v>43895</v>
      </c>
      <c r="B37">
        <v>115</v>
      </c>
      <c r="C37">
        <v>0</v>
      </c>
      <c r="D37">
        <v>8</v>
      </c>
      <c r="F37">
        <f t="shared" ref="F37:F54" si="8">B37-B36</f>
        <v>30</v>
      </c>
      <c r="G37">
        <f t="shared" ref="G37:G54" si="9">C37-C36</f>
        <v>0</v>
      </c>
      <c r="H37">
        <f t="shared" ref="H37:H54" si="10">D37-D36</f>
        <v>0</v>
      </c>
      <c r="I37">
        <f t="shared" si="3"/>
        <v>107</v>
      </c>
      <c r="J37">
        <f t="shared" si="4"/>
        <v>0.38961087744174244</v>
      </c>
      <c r="K37">
        <f t="shared" si="5"/>
        <v>0</v>
      </c>
      <c r="L37">
        <f t="shared" si="6"/>
        <v>0</v>
      </c>
      <c r="M37" t="e">
        <f t="shared" ref="M37:M65" si="11">J37/(K37+L37)</f>
        <v>#DIV/0!</v>
      </c>
      <c r="N37" s="47">
        <f t="shared" si="7"/>
        <v>0</v>
      </c>
    </row>
    <row r="38" spans="1:14" x14ac:dyDescent="0.25">
      <c r="A38" s="4">
        <v>43896</v>
      </c>
      <c r="B38">
        <v>163</v>
      </c>
      <c r="C38">
        <v>1</v>
      </c>
      <c r="D38">
        <v>8</v>
      </c>
      <c r="F38">
        <f t="shared" si="8"/>
        <v>48</v>
      </c>
      <c r="G38">
        <f t="shared" si="9"/>
        <v>1</v>
      </c>
      <c r="H38">
        <f t="shared" si="10"/>
        <v>0</v>
      </c>
      <c r="I38">
        <f t="shared" si="3"/>
        <v>154</v>
      </c>
      <c r="J38">
        <f t="shared" si="4"/>
        <v>0.44859889077489401</v>
      </c>
      <c r="K38">
        <f t="shared" si="5"/>
        <v>9.3457943925233638E-3</v>
      </c>
      <c r="L38">
        <f t="shared" si="6"/>
        <v>0</v>
      </c>
      <c r="M38">
        <f t="shared" si="11"/>
        <v>48.000081312913665</v>
      </c>
      <c r="N38" s="47">
        <f t="shared" si="7"/>
        <v>6.1349693251533744E-3</v>
      </c>
    </row>
    <row r="39" spans="1:14" x14ac:dyDescent="0.25">
      <c r="A39" s="4">
        <v>43897</v>
      </c>
      <c r="B39">
        <v>206</v>
      </c>
      <c r="C39">
        <v>2</v>
      </c>
      <c r="D39">
        <v>18</v>
      </c>
      <c r="F39">
        <f t="shared" si="8"/>
        <v>43</v>
      </c>
      <c r="G39">
        <f t="shared" si="9"/>
        <v>1</v>
      </c>
      <c r="H39">
        <f t="shared" si="10"/>
        <v>10</v>
      </c>
      <c r="I39">
        <f t="shared" si="3"/>
        <v>186</v>
      </c>
      <c r="J39">
        <f t="shared" si="4"/>
        <v>0.27922144965487339</v>
      </c>
      <c r="K39">
        <f t="shared" si="5"/>
        <v>6.4935064935064939E-3</v>
      </c>
      <c r="L39">
        <f t="shared" si="6"/>
        <v>6.4935064935064929E-2</v>
      </c>
      <c r="M39">
        <f t="shared" si="11"/>
        <v>3.9091002951682277</v>
      </c>
      <c r="N39" s="47">
        <f t="shared" si="7"/>
        <v>9.7087378640776691E-3</v>
      </c>
    </row>
    <row r="40" spans="1:14" x14ac:dyDescent="0.25">
      <c r="A40" s="4">
        <v>43898</v>
      </c>
      <c r="B40">
        <v>273</v>
      </c>
      <c r="C40">
        <v>2</v>
      </c>
      <c r="D40">
        <v>18</v>
      </c>
      <c r="F40">
        <f t="shared" si="8"/>
        <v>67</v>
      </c>
      <c r="G40">
        <f t="shared" si="9"/>
        <v>0</v>
      </c>
      <c r="H40">
        <f t="shared" si="10"/>
        <v>0</v>
      </c>
      <c r="I40">
        <f t="shared" si="3"/>
        <v>253</v>
      </c>
      <c r="J40">
        <f t="shared" si="4"/>
        <v>0.36021614683880582</v>
      </c>
      <c r="K40">
        <f t="shared" si="5"/>
        <v>0</v>
      </c>
      <c r="L40">
        <f t="shared" si="6"/>
        <v>0</v>
      </c>
      <c r="M40" t="e">
        <f t="shared" si="11"/>
        <v>#DIV/0!</v>
      </c>
      <c r="N40" s="47">
        <f t="shared" si="7"/>
        <v>7.326007326007326E-3</v>
      </c>
    </row>
    <row r="41" spans="1:14" x14ac:dyDescent="0.25">
      <c r="A41" s="4">
        <v>43899</v>
      </c>
      <c r="B41">
        <v>321</v>
      </c>
      <c r="C41">
        <v>3</v>
      </c>
      <c r="D41">
        <v>18</v>
      </c>
      <c r="F41">
        <f t="shared" si="8"/>
        <v>48</v>
      </c>
      <c r="G41">
        <f t="shared" si="9"/>
        <v>1</v>
      </c>
      <c r="H41">
        <f t="shared" si="10"/>
        <v>0</v>
      </c>
      <c r="I41">
        <f t="shared" si="3"/>
        <v>300</v>
      </c>
      <c r="J41">
        <f t="shared" si="4"/>
        <v>0.18972408312346084</v>
      </c>
      <c r="K41">
        <f t="shared" si="5"/>
        <v>3.952569169960474E-3</v>
      </c>
      <c r="L41">
        <f t="shared" si="6"/>
        <v>0</v>
      </c>
      <c r="M41">
        <f t="shared" si="11"/>
        <v>48.000193030235593</v>
      </c>
      <c r="N41" s="47">
        <f t="shared" si="7"/>
        <v>9.3457943925233638E-3</v>
      </c>
    </row>
    <row r="42" spans="1:14" x14ac:dyDescent="0.25">
      <c r="A42" s="4">
        <v>43900</v>
      </c>
      <c r="B42">
        <v>382</v>
      </c>
      <c r="C42">
        <v>7</v>
      </c>
      <c r="D42">
        <v>18</v>
      </c>
      <c r="F42">
        <f t="shared" si="8"/>
        <v>61</v>
      </c>
      <c r="G42">
        <f t="shared" si="9"/>
        <v>4</v>
      </c>
      <c r="H42">
        <f t="shared" si="10"/>
        <v>0</v>
      </c>
      <c r="I42">
        <f t="shared" si="3"/>
        <v>357</v>
      </c>
      <c r="J42">
        <f t="shared" si="4"/>
        <v>0.20333429480253254</v>
      </c>
      <c r="K42">
        <f t="shared" si="5"/>
        <v>1.3333333333333334E-2</v>
      </c>
      <c r="L42">
        <f t="shared" si="6"/>
        <v>0</v>
      </c>
      <c r="M42">
        <f t="shared" si="11"/>
        <v>15.25007211018994</v>
      </c>
      <c r="N42" s="47">
        <f t="shared" si="7"/>
        <v>1.832460732984293E-2</v>
      </c>
    </row>
    <row r="43" spans="1:14" x14ac:dyDescent="0.25">
      <c r="A43" s="4">
        <v>43901</v>
      </c>
      <c r="B43">
        <v>456</v>
      </c>
      <c r="C43">
        <v>7</v>
      </c>
      <c r="D43">
        <v>18</v>
      </c>
      <c r="F43">
        <f t="shared" si="8"/>
        <v>74</v>
      </c>
      <c r="G43">
        <f t="shared" si="9"/>
        <v>0</v>
      </c>
      <c r="H43">
        <f t="shared" si="10"/>
        <v>0</v>
      </c>
      <c r="I43">
        <f t="shared" si="3"/>
        <v>431</v>
      </c>
      <c r="J43">
        <f t="shared" si="4"/>
        <v>0.20728407956931943</v>
      </c>
      <c r="K43">
        <f t="shared" si="5"/>
        <v>0</v>
      </c>
      <c r="L43">
        <f t="shared" si="6"/>
        <v>0</v>
      </c>
      <c r="M43" t="e">
        <f t="shared" si="11"/>
        <v>#DIV/0!</v>
      </c>
      <c r="N43" s="47">
        <f t="shared" si="7"/>
        <v>1.5350877192982455E-2</v>
      </c>
    </row>
    <row r="44" spans="1:14" x14ac:dyDescent="0.25">
      <c r="A44" s="4">
        <v>43902</v>
      </c>
      <c r="B44">
        <v>456</v>
      </c>
      <c r="C44">
        <v>9</v>
      </c>
      <c r="D44">
        <v>18</v>
      </c>
      <c r="E44" s="21" t="s">
        <v>164</v>
      </c>
      <c r="F44">
        <f t="shared" si="8"/>
        <v>0</v>
      </c>
      <c r="G44">
        <f t="shared" si="9"/>
        <v>2</v>
      </c>
      <c r="H44">
        <f t="shared" si="10"/>
        <v>0</v>
      </c>
      <c r="I44">
        <f t="shared" si="3"/>
        <v>429</v>
      </c>
      <c r="J44">
        <f t="shared" si="4"/>
        <v>0</v>
      </c>
      <c r="K44">
        <f t="shared" si="5"/>
        <v>4.6403712296983757E-3</v>
      </c>
      <c r="L44">
        <f t="shared" si="6"/>
        <v>0</v>
      </c>
      <c r="M44" s="19">
        <v>0</v>
      </c>
      <c r="N44" s="47">
        <f t="shared" si="7"/>
        <v>1.9736842105263157E-2</v>
      </c>
    </row>
    <row r="45" spans="1:14" x14ac:dyDescent="0.25">
      <c r="A45" s="4">
        <v>43903</v>
      </c>
      <c r="B45">
        <v>798</v>
      </c>
      <c r="C45">
        <v>10</v>
      </c>
      <c r="D45">
        <v>18</v>
      </c>
      <c r="F45">
        <f t="shared" si="8"/>
        <v>342</v>
      </c>
      <c r="G45">
        <f t="shared" si="9"/>
        <v>1</v>
      </c>
      <c r="H45">
        <f t="shared" si="10"/>
        <v>0</v>
      </c>
      <c r="I45">
        <f t="shared" si="3"/>
        <v>770</v>
      </c>
      <c r="J45">
        <f t="shared" si="4"/>
        <v>0.79720815216344421</v>
      </c>
      <c r="K45">
        <f t="shared" si="5"/>
        <v>2.331002331002331E-3</v>
      </c>
      <c r="L45">
        <f t="shared" si="6"/>
        <v>0</v>
      </c>
      <c r="M45" s="19">
        <v>0</v>
      </c>
      <c r="N45" s="47">
        <f t="shared" si="7"/>
        <v>1.2531328320802004E-2</v>
      </c>
    </row>
    <row r="46" spans="1:14" x14ac:dyDescent="0.25">
      <c r="A46" s="4">
        <v>43904</v>
      </c>
      <c r="B46">
        <v>1140</v>
      </c>
      <c r="C46">
        <v>28</v>
      </c>
      <c r="D46">
        <v>18</v>
      </c>
      <c r="F46">
        <f t="shared" si="8"/>
        <v>342</v>
      </c>
      <c r="G46">
        <f t="shared" si="9"/>
        <v>18</v>
      </c>
      <c r="H46">
        <f t="shared" si="10"/>
        <v>0</v>
      </c>
      <c r="I46">
        <f t="shared" si="3"/>
        <v>1094</v>
      </c>
      <c r="J46">
        <f t="shared" si="4"/>
        <v>0.44416106526877835</v>
      </c>
      <c r="K46">
        <f t="shared" si="5"/>
        <v>2.3376623376623377E-2</v>
      </c>
      <c r="L46">
        <f t="shared" si="6"/>
        <v>0</v>
      </c>
      <c r="M46">
        <f t="shared" si="11"/>
        <v>19.000223347608852</v>
      </c>
      <c r="N46" s="47">
        <f t="shared" si="7"/>
        <v>2.456140350877193E-2</v>
      </c>
    </row>
    <row r="47" spans="1:14" x14ac:dyDescent="0.25">
      <c r="A47" s="4">
        <v>43905</v>
      </c>
      <c r="B47">
        <v>1140</v>
      </c>
      <c r="C47">
        <v>43</v>
      </c>
      <c r="D47">
        <v>18</v>
      </c>
      <c r="F47">
        <f t="shared" si="8"/>
        <v>0</v>
      </c>
      <c r="G47">
        <f t="shared" si="9"/>
        <v>15</v>
      </c>
      <c r="H47">
        <f t="shared" si="10"/>
        <v>0</v>
      </c>
      <c r="I47">
        <f t="shared" si="3"/>
        <v>1079</v>
      </c>
      <c r="J47">
        <f t="shared" si="4"/>
        <v>0</v>
      </c>
      <c r="K47">
        <f t="shared" si="5"/>
        <v>1.3711151736745886E-2</v>
      </c>
      <c r="L47">
        <f t="shared" si="6"/>
        <v>0</v>
      </c>
      <c r="M47" s="19">
        <v>0</v>
      </c>
      <c r="N47" s="47">
        <f t="shared" si="7"/>
        <v>3.7719298245614034E-2</v>
      </c>
    </row>
    <row r="48" spans="1:14" x14ac:dyDescent="0.25">
      <c r="A48" s="4">
        <v>43906</v>
      </c>
      <c r="B48">
        <v>1543</v>
      </c>
      <c r="C48">
        <v>65</v>
      </c>
      <c r="D48">
        <v>20</v>
      </c>
      <c r="E48" s="21" t="s">
        <v>165</v>
      </c>
      <c r="F48">
        <f t="shared" si="8"/>
        <v>403</v>
      </c>
      <c r="G48">
        <f t="shared" si="9"/>
        <v>22</v>
      </c>
      <c r="H48">
        <f t="shared" si="10"/>
        <v>2</v>
      </c>
      <c r="I48">
        <f t="shared" si="3"/>
        <v>1458</v>
      </c>
      <c r="J48">
        <f t="shared" si="4"/>
        <v>0.37350024803945647</v>
      </c>
      <c r="K48">
        <f t="shared" si="5"/>
        <v>2.0389249304911955E-2</v>
      </c>
      <c r="L48">
        <f t="shared" si="6"/>
        <v>1.8535681186283596E-3</v>
      </c>
      <c r="M48">
        <f t="shared" si="11"/>
        <v>16.791948651440563</v>
      </c>
      <c r="N48" s="47">
        <f t="shared" si="7"/>
        <v>4.2125729099157488E-2</v>
      </c>
    </row>
    <row r="49" spans="1:14" x14ac:dyDescent="0.25">
      <c r="A49" s="4">
        <v>43907</v>
      </c>
      <c r="B49">
        <v>1950</v>
      </c>
      <c r="C49">
        <v>81</v>
      </c>
      <c r="D49">
        <v>52</v>
      </c>
      <c r="F49">
        <f t="shared" si="8"/>
        <v>407</v>
      </c>
      <c r="G49">
        <f t="shared" si="9"/>
        <v>16</v>
      </c>
      <c r="H49">
        <f t="shared" si="10"/>
        <v>32</v>
      </c>
      <c r="I49">
        <f t="shared" si="3"/>
        <v>1817</v>
      </c>
      <c r="J49">
        <f t="shared" si="4"/>
        <v>0.27915586490145217</v>
      </c>
      <c r="K49">
        <f t="shared" si="5"/>
        <v>1.0973936899862825E-2</v>
      </c>
      <c r="L49">
        <f t="shared" si="6"/>
        <v>2.194787379972565E-2</v>
      </c>
      <c r="M49">
        <f t="shared" si="11"/>
        <v>8.4793593963816107</v>
      </c>
      <c r="N49" s="47">
        <f t="shared" si="7"/>
        <v>4.1538461538461538E-2</v>
      </c>
    </row>
    <row r="50" spans="1:14" x14ac:dyDescent="0.25">
      <c r="A50" s="4">
        <v>43908</v>
      </c>
      <c r="B50">
        <v>2626</v>
      </c>
      <c r="C50">
        <v>115</v>
      </c>
      <c r="D50">
        <v>65</v>
      </c>
      <c r="F50">
        <f t="shared" si="8"/>
        <v>676</v>
      </c>
      <c r="G50">
        <f t="shared" si="9"/>
        <v>34</v>
      </c>
      <c r="H50">
        <f t="shared" si="10"/>
        <v>13</v>
      </c>
      <c r="I50">
        <f t="shared" si="3"/>
        <v>2446</v>
      </c>
      <c r="J50">
        <f t="shared" si="4"/>
        <v>0.37205251425548036</v>
      </c>
      <c r="K50">
        <f t="shared" si="5"/>
        <v>1.8712162905888827E-2</v>
      </c>
      <c r="L50">
        <f t="shared" si="6"/>
        <v>7.1546505228398463E-3</v>
      </c>
      <c r="M50">
        <f t="shared" si="11"/>
        <v>14.383391880898039</v>
      </c>
      <c r="N50" s="47">
        <f t="shared" si="7"/>
        <v>4.379284082254379E-2</v>
      </c>
    </row>
    <row r="51" spans="1:14" x14ac:dyDescent="0.25">
      <c r="A51" s="4">
        <v>43909</v>
      </c>
      <c r="B51">
        <v>2689</v>
      </c>
      <c r="C51">
        <v>158</v>
      </c>
      <c r="D51">
        <v>65</v>
      </c>
      <c r="F51">
        <f t="shared" si="8"/>
        <v>63</v>
      </c>
      <c r="G51">
        <f t="shared" si="9"/>
        <v>43</v>
      </c>
      <c r="H51">
        <f t="shared" si="10"/>
        <v>0</v>
      </c>
      <c r="I51">
        <f t="shared" si="3"/>
        <v>2466</v>
      </c>
      <c r="J51">
        <f t="shared" si="4"/>
        <v>2.575733323434052E-2</v>
      </c>
      <c r="K51">
        <f t="shared" si="5"/>
        <v>1.7579721995094031E-2</v>
      </c>
      <c r="L51">
        <f t="shared" si="6"/>
        <v>0</v>
      </c>
      <c r="M51">
        <f t="shared" si="11"/>
        <v>1.4651729556092306</v>
      </c>
      <c r="N51" s="47">
        <f t="shared" si="7"/>
        <v>5.875790256600967E-2</v>
      </c>
    </row>
    <row r="52" spans="1:14" x14ac:dyDescent="0.25">
      <c r="A52" s="4">
        <v>43910</v>
      </c>
      <c r="B52">
        <v>3983</v>
      </c>
      <c r="C52">
        <v>194</v>
      </c>
      <c r="D52">
        <v>65</v>
      </c>
      <c r="F52">
        <f t="shared" si="8"/>
        <v>1294</v>
      </c>
      <c r="G52">
        <f t="shared" si="9"/>
        <v>36</v>
      </c>
      <c r="H52">
        <f t="shared" si="10"/>
        <v>0</v>
      </c>
      <c r="I52">
        <f t="shared" si="3"/>
        <v>3724</v>
      </c>
      <c r="J52">
        <f t="shared" si="4"/>
        <v>0.52475720115145708</v>
      </c>
      <c r="K52">
        <f t="shared" si="5"/>
        <v>1.4598540145985401E-2</v>
      </c>
      <c r="L52">
        <f t="shared" si="6"/>
        <v>0</v>
      </c>
      <c r="M52">
        <f t="shared" si="11"/>
        <v>35.945868278874812</v>
      </c>
      <c r="N52" s="47">
        <f t="shared" si="7"/>
        <v>4.8707004770273662E-2</v>
      </c>
    </row>
    <row r="53" spans="1:14" x14ac:dyDescent="0.25">
      <c r="A53" s="4">
        <v>43911</v>
      </c>
      <c r="B53">
        <v>5018</v>
      </c>
      <c r="C53">
        <v>250</v>
      </c>
      <c r="D53">
        <v>65</v>
      </c>
      <c r="E53" s="21" t="s">
        <v>166</v>
      </c>
      <c r="F53">
        <f t="shared" si="8"/>
        <v>1035</v>
      </c>
      <c r="G53">
        <f t="shared" si="9"/>
        <v>56</v>
      </c>
      <c r="H53">
        <f t="shared" si="10"/>
        <v>0</v>
      </c>
      <c r="I53">
        <f t="shared" si="3"/>
        <v>4703</v>
      </c>
      <c r="J53">
        <f t="shared" si="4"/>
        <v>0.27794326771228334</v>
      </c>
      <c r="K53">
        <f t="shared" si="5"/>
        <v>1.5037593984962405E-2</v>
      </c>
      <c r="L53">
        <f t="shared" si="6"/>
        <v>0</v>
      </c>
      <c r="M53">
        <f t="shared" si="11"/>
        <v>18.483227302866844</v>
      </c>
      <c r="N53" s="47">
        <f t="shared" si="7"/>
        <v>4.9820645675567952E-2</v>
      </c>
    </row>
    <row r="54" spans="1:14" x14ac:dyDescent="0.25">
      <c r="A54" s="4">
        <v>43912</v>
      </c>
      <c r="B54">
        <v>5683</v>
      </c>
      <c r="C54">
        <v>285</v>
      </c>
      <c r="D54">
        <v>65</v>
      </c>
      <c r="F54">
        <f t="shared" si="8"/>
        <v>665</v>
      </c>
      <c r="G54">
        <f t="shared" si="9"/>
        <v>35</v>
      </c>
      <c r="H54">
        <f t="shared" si="10"/>
        <v>0</v>
      </c>
      <c r="I54">
        <f t="shared" si="3"/>
        <v>5333</v>
      </c>
      <c r="J54">
        <f t="shared" si="4"/>
        <v>0.14140955966867083</v>
      </c>
      <c r="K54">
        <f t="shared" si="5"/>
        <v>7.4420582606846697E-3</v>
      </c>
      <c r="L54">
        <f t="shared" si="6"/>
        <v>0</v>
      </c>
      <c r="M54">
        <f t="shared" si="11"/>
        <v>19.001404546335969</v>
      </c>
      <c r="N54" s="47">
        <f t="shared" si="7"/>
        <v>5.0149568889670947E-2</v>
      </c>
    </row>
    <row r="55" spans="1:14" x14ac:dyDescent="0.25">
      <c r="A55" s="4">
        <v>43913</v>
      </c>
      <c r="B55">
        <v>6650</v>
      </c>
      <c r="C55">
        <v>359</v>
      </c>
      <c r="D55">
        <v>135</v>
      </c>
      <c r="F55">
        <f t="shared" ref="F55:F61" si="12">B55-B54</f>
        <v>967</v>
      </c>
      <c r="G55">
        <f t="shared" ref="G55:G61" si="13">C55-C54</f>
        <v>74</v>
      </c>
      <c r="H55">
        <f t="shared" ref="H55:H61" si="14">D55-D54</f>
        <v>70</v>
      </c>
      <c r="I55">
        <f t="shared" ref="I55:I61" si="15">B55-C55-D55</f>
        <v>6156</v>
      </c>
      <c r="J55">
        <f t="shared" si="4"/>
        <v>0.18133901332826494</v>
      </c>
      <c r="K55">
        <f t="shared" si="5"/>
        <v>1.3875867241702606E-2</v>
      </c>
      <c r="L55">
        <f t="shared" si="6"/>
        <v>1.3125820363772736E-2</v>
      </c>
      <c r="M55">
        <f t="shared" si="11"/>
        <v>6.7158399866641458</v>
      </c>
      <c r="N55" s="47">
        <f t="shared" si="7"/>
        <v>5.3984962406015038E-2</v>
      </c>
    </row>
    <row r="56" spans="1:14" x14ac:dyDescent="0.25">
      <c r="A56" s="4">
        <v>43914</v>
      </c>
      <c r="B56">
        <v>8077</v>
      </c>
      <c r="C56">
        <v>508</v>
      </c>
      <c r="D56">
        <v>135</v>
      </c>
      <c r="E56" s="21" t="s">
        <v>167</v>
      </c>
      <c r="F56">
        <f t="shared" si="12"/>
        <v>1427</v>
      </c>
      <c r="G56">
        <f t="shared" si="13"/>
        <v>149</v>
      </c>
      <c r="H56">
        <f t="shared" si="14"/>
        <v>0</v>
      </c>
      <c r="I56">
        <f t="shared" si="15"/>
        <v>7434</v>
      </c>
      <c r="J56">
        <f t="shared" si="4"/>
        <v>0.23182907735962871</v>
      </c>
      <c r="K56">
        <f t="shared" si="5"/>
        <v>2.4204028589993501E-2</v>
      </c>
      <c r="L56">
        <f t="shared" si="6"/>
        <v>0</v>
      </c>
      <c r="M56">
        <f t="shared" si="11"/>
        <v>9.5781194646031835</v>
      </c>
      <c r="N56" s="47">
        <f t="shared" si="7"/>
        <v>6.2894639098675251E-2</v>
      </c>
    </row>
    <row r="57" spans="1:14" x14ac:dyDescent="0.25">
      <c r="A57" s="4">
        <v>43915</v>
      </c>
      <c r="B57">
        <v>9529</v>
      </c>
      <c r="C57">
        <v>694</v>
      </c>
      <c r="D57">
        <v>135</v>
      </c>
      <c r="F57">
        <f t="shared" si="12"/>
        <v>1452</v>
      </c>
      <c r="G57">
        <f t="shared" si="13"/>
        <v>186</v>
      </c>
      <c r="H57">
        <f t="shared" si="14"/>
        <v>0</v>
      </c>
      <c r="I57">
        <f t="shared" si="15"/>
        <v>8700</v>
      </c>
      <c r="J57">
        <f t="shared" si="4"/>
        <v>0.19534204706179467</v>
      </c>
      <c r="K57">
        <f t="shared" si="5"/>
        <v>2.5020177562550445E-2</v>
      </c>
      <c r="L57">
        <f t="shared" si="6"/>
        <v>0</v>
      </c>
      <c r="M57">
        <f t="shared" si="11"/>
        <v>7.8073805261149545</v>
      </c>
      <c r="N57" s="47">
        <f t="shared" si="7"/>
        <v>7.2830307482422085E-2</v>
      </c>
    </row>
    <row r="58" spans="1:14" x14ac:dyDescent="0.25">
      <c r="A58" s="4">
        <v>43916</v>
      </c>
      <c r="B58">
        <v>11658</v>
      </c>
      <c r="C58">
        <v>877</v>
      </c>
      <c r="D58">
        <v>135</v>
      </c>
      <c r="F58">
        <f t="shared" si="12"/>
        <v>2129</v>
      </c>
      <c r="G58">
        <f t="shared" si="13"/>
        <v>183</v>
      </c>
      <c r="H58">
        <f t="shared" si="14"/>
        <v>0</v>
      </c>
      <c r="I58">
        <f t="shared" si="15"/>
        <v>10646</v>
      </c>
      <c r="J58">
        <f t="shared" si="4"/>
        <v>0.24474699823975427</v>
      </c>
      <c r="K58">
        <f t="shared" si="5"/>
        <v>2.1034482758620691E-2</v>
      </c>
      <c r="L58">
        <f t="shared" si="6"/>
        <v>0</v>
      </c>
      <c r="M58">
        <f t="shared" si="11"/>
        <v>11.635513031070284</v>
      </c>
      <c r="N58" s="47">
        <f t="shared" si="7"/>
        <v>7.5227311717275688E-2</v>
      </c>
    </row>
    <row r="59" spans="1:14" x14ac:dyDescent="0.25">
      <c r="A59" s="4">
        <v>43917</v>
      </c>
      <c r="B59">
        <v>14543</v>
      </c>
      <c r="C59">
        <v>1161</v>
      </c>
      <c r="D59">
        <v>135</v>
      </c>
      <c r="F59">
        <f t="shared" si="12"/>
        <v>2885</v>
      </c>
      <c r="G59">
        <f t="shared" si="13"/>
        <v>284</v>
      </c>
      <c r="H59">
        <f t="shared" si="14"/>
        <v>0</v>
      </c>
      <c r="I59">
        <f t="shared" si="15"/>
        <v>13247</v>
      </c>
      <c r="J59">
        <f t="shared" si="4"/>
        <v>0.27104034598886673</v>
      </c>
      <c r="K59">
        <f t="shared" si="5"/>
        <v>2.6676686079278603E-2</v>
      </c>
      <c r="L59">
        <f t="shared" si="6"/>
        <v>0</v>
      </c>
      <c r="M59">
        <f t="shared" si="11"/>
        <v>10.160195504920686</v>
      </c>
      <c r="N59" s="47">
        <f t="shared" si="7"/>
        <v>7.9832221687409749E-2</v>
      </c>
    </row>
    <row r="60" spans="1:14" x14ac:dyDescent="0.25">
      <c r="A60" s="4">
        <v>43918</v>
      </c>
      <c r="B60">
        <v>17089</v>
      </c>
      <c r="C60">
        <v>1455</v>
      </c>
      <c r="D60">
        <v>135</v>
      </c>
      <c r="F60">
        <f t="shared" si="12"/>
        <v>2546</v>
      </c>
      <c r="G60">
        <f t="shared" si="13"/>
        <v>294</v>
      </c>
      <c r="H60">
        <f t="shared" si="14"/>
        <v>0</v>
      </c>
      <c r="I60">
        <f t="shared" si="15"/>
        <v>15499</v>
      </c>
      <c r="J60">
        <f t="shared" si="4"/>
        <v>0.19223564114085209</v>
      </c>
      <c r="K60">
        <f t="shared" si="5"/>
        <v>2.2193704234921115E-2</v>
      </c>
      <c r="L60">
        <f t="shared" si="6"/>
        <v>0</v>
      </c>
      <c r="M60">
        <f t="shared" si="11"/>
        <v>8.6617195176628154</v>
      </c>
      <c r="N60" s="47">
        <f t="shared" si="7"/>
        <v>8.5142489320615605E-2</v>
      </c>
    </row>
    <row r="61" spans="1:14" x14ac:dyDescent="0.25">
      <c r="A61" s="4">
        <v>43919</v>
      </c>
      <c r="B61">
        <v>19522</v>
      </c>
      <c r="C61">
        <v>1669</v>
      </c>
      <c r="D61">
        <v>135</v>
      </c>
      <c r="F61">
        <f t="shared" si="12"/>
        <v>2433</v>
      </c>
      <c r="G61">
        <f t="shared" si="13"/>
        <v>214</v>
      </c>
      <c r="H61">
        <f t="shared" si="14"/>
        <v>0</v>
      </c>
      <c r="I61">
        <f t="shared" si="15"/>
        <v>17718</v>
      </c>
      <c r="J61">
        <f t="shared" si="4"/>
        <v>0.15701739565492123</v>
      </c>
      <c r="K61">
        <f t="shared" si="5"/>
        <v>1.3807342409187689E-2</v>
      </c>
      <c r="L61">
        <f t="shared" si="6"/>
        <v>0</v>
      </c>
      <c r="M61">
        <f t="shared" si="11"/>
        <v>11.372021566615066</v>
      </c>
      <c r="N61" s="47">
        <f t="shared" si="7"/>
        <v>8.5493289621964966E-2</v>
      </c>
    </row>
    <row r="62" spans="1:14" x14ac:dyDescent="0.25">
      <c r="A62" s="4">
        <v>43920</v>
      </c>
      <c r="B62">
        <v>22141</v>
      </c>
      <c r="C62">
        <v>2043</v>
      </c>
      <c r="D62">
        <v>135</v>
      </c>
      <c r="F62">
        <f t="shared" ref="F62" si="16">B62-B61</f>
        <v>2619</v>
      </c>
      <c r="G62">
        <f t="shared" ref="G62" si="17">C62-C61</f>
        <v>374</v>
      </c>
      <c r="H62">
        <f t="shared" ref="H62" si="18">D62-D61</f>
        <v>0</v>
      </c>
      <c r="I62">
        <f t="shared" ref="I62" si="19">B62-C62-D62</f>
        <v>19963</v>
      </c>
      <c r="J62">
        <f t="shared" si="4"/>
        <v>0.14785830021669513</v>
      </c>
      <c r="K62">
        <f t="shared" si="5"/>
        <v>2.1108477254769161E-2</v>
      </c>
      <c r="L62">
        <f t="shared" si="6"/>
        <v>0</v>
      </c>
      <c r="M62">
        <f t="shared" si="11"/>
        <v>7.0046881370037548</v>
      </c>
      <c r="N62" s="47">
        <f t="shared" si="7"/>
        <v>9.2272255092362587E-2</v>
      </c>
    </row>
    <row r="63" spans="1:14" x14ac:dyDescent="0.25">
      <c r="A63" s="4">
        <v>43921</v>
      </c>
      <c r="B63">
        <v>25150</v>
      </c>
      <c r="C63">
        <v>2425</v>
      </c>
      <c r="D63">
        <v>135</v>
      </c>
      <c r="F63">
        <f t="shared" ref="F63:F64" si="20">B63-B62</f>
        <v>3009</v>
      </c>
      <c r="G63">
        <f t="shared" ref="G63:G64" si="21">C63-C62</f>
        <v>382</v>
      </c>
      <c r="H63">
        <f t="shared" ref="H63:H64" si="22">D63-D62</f>
        <v>0</v>
      </c>
      <c r="I63">
        <f t="shared" ref="I63:I64" si="23">B63-C63-D63</f>
        <v>22590</v>
      </c>
      <c r="J63">
        <f t="shared" si="4"/>
        <v>0.15077802457225167</v>
      </c>
      <c r="K63">
        <f t="shared" si="5"/>
        <v>1.9135400490908179E-2</v>
      </c>
      <c r="L63">
        <f t="shared" si="6"/>
        <v>0</v>
      </c>
      <c r="M63">
        <f t="shared" si="11"/>
        <v>7.8795332579472781</v>
      </c>
      <c r="N63" s="47">
        <f t="shared" si="7"/>
        <v>9.6421471172962223E-2</v>
      </c>
    </row>
    <row r="64" spans="1:14" x14ac:dyDescent="0.25">
      <c r="A64" s="4">
        <v>43922</v>
      </c>
      <c r="B64">
        <v>29474</v>
      </c>
      <c r="C64">
        <v>3095</v>
      </c>
      <c r="D64">
        <v>135</v>
      </c>
      <c r="F64">
        <f t="shared" si="20"/>
        <v>4324</v>
      </c>
      <c r="G64">
        <f t="shared" si="21"/>
        <v>670</v>
      </c>
      <c r="H64">
        <f t="shared" si="22"/>
        <v>0</v>
      </c>
      <c r="I64">
        <f t="shared" si="23"/>
        <v>26244</v>
      </c>
      <c r="J64">
        <f t="shared" si="4"/>
        <v>0.19148306875339627</v>
      </c>
      <c r="K64">
        <f t="shared" si="5"/>
        <v>2.9659141212926073E-2</v>
      </c>
      <c r="L64">
        <f t="shared" si="6"/>
        <v>0</v>
      </c>
      <c r="M64">
        <f t="shared" si="11"/>
        <v>6.4561231688645098</v>
      </c>
      <c r="N64" s="47">
        <f t="shared" si="7"/>
        <v>0.10500780348781977</v>
      </c>
    </row>
    <row r="65" spans="1:14" x14ac:dyDescent="0.25">
      <c r="A65" s="4">
        <v>43923</v>
      </c>
      <c r="B65">
        <v>33718</v>
      </c>
      <c r="C65">
        <v>3747</v>
      </c>
      <c r="D65">
        <v>135</v>
      </c>
      <c r="F65">
        <f t="shared" ref="F65" si="24">B65-B64</f>
        <v>4244</v>
      </c>
      <c r="G65">
        <f t="shared" ref="G65" si="25">C65-C64</f>
        <v>652</v>
      </c>
      <c r="H65">
        <f t="shared" ref="H65" si="26">D65-D64</f>
        <v>0</v>
      </c>
      <c r="I65">
        <f t="shared" ref="I65" si="27">B65-C65-D65</f>
        <v>29836</v>
      </c>
      <c r="J65">
        <f t="shared" si="4"/>
        <v>0.16178339481384549</v>
      </c>
      <c r="K65">
        <f t="shared" si="5"/>
        <v>2.4843773814967232E-2</v>
      </c>
      <c r="L65">
        <f t="shared" si="6"/>
        <v>0</v>
      </c>
      <c r="M65">
        <f t="shared" si="11"/>
        <v>6.512029775298406</v>
      </c>
      <c r="N65" s="47">
        <f t="shared" si="7"/>
        <v>0.11112758763864998</v>
      </c>
    </row>
    <row r="66" spans="1:14" x14ac:dyDescent="0.25">
      <c r="A66" s="4">
        <v>43924</v>
      </c>
      <c r="B66">
        <v>38168</v>
      </c>
      <c r="C66">
        <v>4461</v>
      </c>
      <c r="D66">
        <v>135</v>
      </c>
      <c r="F66">
        <f t="shared" ref="F66:F67" si="28">B66-B65</f>
        <v>4450</v>
      </c>
      <c r="G66">
        <f t="shared" ref="G66:G67" si="29">C66-C65</f>
        <v>714</v>
      </c>
      <c r="H66">
        <f t="shared" ref="H66:H67" si="30">D66-D65</f>
        <v>0</v>
      </c>
      <c r="I66">
        <f t="shared" ref="I66:I67" si="31">B66-C66-D66</f>
        <v>33572</v>
      </c>
      <c r="J66">
        <f t="shared" si="4"/>
        <v>0.14922279625271392</v>
      </c>
      <c r="K66">
        <f t="shared" si="5"/>
        <v>2.3930821825982034E-2</v>
      </c>
      <c r="L66">
        <f t="shared" si="6"/>
        <v>0</v>
      </c>
      <c r="M66">
        <f t="shared" ref="M66:M67" si="32">J66/(K66+L66)</f>
        <v>6.2355901246442196</v>
      </c>
      <c r="N66" s="47">
        <f t="shared" si="7"/>
        <v>0.11687801299517921</v>
      </c>
    </row>
    <row r="67" spans="1:14" x14ac:dyDescent="0.25">
      <c r="A67" s="4">
        <v>43925</v>
      </c>
      <c r="B67">
        <v>41903</v>
      </c>
      <c r="C67">
        <v>5221</v>
      </c>
      <c r="D67">
        <v>135</v>
      </c>
      <c r="F67">
        <f t="shared" si="28"/>
        <v>3735</v>
      </c>
      <c r="G67">
        <f t="shared" si="29"/>
        <v>760</v>
      </c>
      <c r="H67">
        <f t="shared" si="30"/>
        <v>0</v>
      </c>
      <c r="I67">
        <f t="shared" si="31"/>
        <v>36547</v>
      </c>
      <c r="J67">
        <f t="shared" si="4"/>
        <v>0.11131601140936931</v>
      </c>
      <c r="K67">
        <f t="shared" si="5"/>
        <v>2.2637912546169425E-2</v>
      </c>
      <c r="L67">
        <f t="shared" si="6"/>
        <v>0</v>
      </c>
      <c r="M67">
        <f t="shared" si="32"/>
        <v>4.9172383355728249</v>
      </c>
      <c r="N67" s="47">
        <f t="shared" si="7"/>
        <v>0.12459728420399493</v>
      </c>
    </row>
    <row r="68" spans="1:14" x14ac:dyDescent="0.25">
      <c r="A68" s="4">
        <v>43926</v>
      </c>
      <c r="B68">
        <v>47806</v>
      </c>
      <c r="C68">
        <v>5865</v>
      </c>
      <c r="D68">
        <v>135</v>
      </c>
      <c r="F68">
        <f t="shared" ref="F68" si="33">B68-B67</f>
        <v>5903</v>
      </c>
      <c r="G68">
        <f t="shared" ref="G68" si="34">C68-C67</f>
        <v>644</v>
      </c>
      <c r="H68">
        <f t="shared" ref="H68" si="35">D68-D67</f>
        <v>0</v>
      </c>
      <c r="I68">
        <f t="shared" ref="I68" si="36">B68-C68-D68</f>
        <v>41806</v>
      </c>
      <c r="J68">
        <f t="shared" si="4"/>
        <v>0.16161780470311618</v>
      </c>
      <c r="K68">
        <f t="shared" si="5"/>
        <v>1.7621145374449341E-2</v>
      </c>
      <c r="L68">
        <f t="shared" si="6"/>
        <v>0</v>
      </c>
      <c r="M68">
        <f t="shared" ref="M68" si="37">J68/(K68+L68)</f>
        <v>9.1718104169018417</v>
      </c>
      <c r="N68" s="47">
        <f t="shared" si="7"/>
        <v>0.12268334518679663</v>
      </c>
    </row>
    <row r="69" spans="1:14" x14ac:dyDescent="0.25">
      <c r="A69" s="4">
        <v>43927</v>
      </c>
      <c r="B69">
        <v>51608</v>
      </c>
      <c r="C69">
        <v>6433</v>
      </c>
      <c r="D69">
        <v>135</v>
      </c>
      <c r="F69">
        <f t="shared" ref="F69" si="38">B69-B68</f>
        <v>3802</v>
      </c>
      <c r="G69">
        <f t="shared" ref="G69" si="39">C69-C68</f>
        <v>568</v>
      </c>
      <c r="H69">
        <f t="shared" ref="H69" si="40">D69-D68</f>
        <v>0</v>
      </c>
      <c r="I69">
        <f t="shared" ref="I69" si="41">B69-C69-D69</f>
        <v>45040</v>
      </c>
      <c r="J69">
        <f t="shared" si="4"/>
        <v>9.1007972366819442E-2</v>
      </c>
      <c r="K69">
        <f t="shared" si="5"/>
        <v>1.358656652155193E-2</v>
      </c>
      <c r="L69">
        <f t="shared" si="6"/>
        <v>0</v>
      </c>
      <c r="M69">
        <f t="shared" ref="M69" si="42">J69/(K69+L69)</f>
        <v>6.6983790365620663</v>
      </c>
      <c r="N69" s="47">
        <f t="shared" si="7"/>
        <v>0.12465121686560224</v>
      </c>
    </row>
    <row r="70" spans="1:14" x14ac:dyDescent="0.25">
      <c r="A70" s="4">
        <v>43928</v>
      </c>
      <c r="B70">
        <v>55242</v>
      </c>
      <c r="C70">
        <v>7471</v>
      </c>
      <c r="D70">
        <v>135</v>
      </c>
      <c r="F70">
        <f t="shared" ref="F70" si="43">B70-B69</f>
        <v>3634</v>
      </c>
      <c r="G70">
        <f t="shared" ref="G70" si="44">C70-C69</f>
        <v>1038</v>
      </c>
      <c r="H70">
        <f t="shared" ref="H70" si="45">D70-D69</f>
        <v>0</v>
      </c>
      <c r="I70">
        <f t="shared" ref="I70" si="46">B70-C70-D70</f>
        <v>47636</v>
      </c>
      <c r="J70">
        <f t="shared" si="4"/>
        <v>8.0745220360389183E-2</v>
      </c>
      <c r="K70">
        <f t="shared" ref="K70" si="47">G70/I69</f>
        <v>2.3046181172291298E-2</v>
      </c>
      <c r="L70">
        <f t="shared" ref="L70" si="48">H70/I69</f>
        <v>0</v>
      </c>
      <c r="M70">
        <f t="shared" ref="M70" si="49">J70/(K70+L70)</f>
        <v>3.5036269027282549</v>
      </c>
      <c r="N70" s="47">
        <f t="shared" si="7"/>
        <v>0.13524130190796857</v>
      </c>
    </row>
    <row r="71" spans="1:14" x14ac:dyDescent="0.25">
      <c r="A71" s="4">
        <v>43929</v>
      </c>
      <c r="B71">
        <v>60733</v>
      </c>
      <c r="C71">
        <v>8505</v>
      </c>
      <c r="D71">
        <v>135</v>
      </c>
      <c r="F71">
        <f t="shared" ref="F71" si="50">B71-B70</f>
        <v>5491</v>
      </c>
      <c r="G71">
        <f t="shared" ref="G71" si="51">C71-C70</f>
        <v>1034</v>
      </c>
      <c r="H71">
        <f t="shared" ref="H71" si="52">D71-D70</f>
        <v>0</v>
      </c>
      <c r="I71">
        <f t="shared" ref="I71" si="53">B71-C71-D71</f>
        <v>52093</v>
      </c>
      <c r="J71">
        <f t="shared" si="4"/>
        <v>0.11536384080799525</v>
      </c>
      <c r="K71">
        <f t="shared" ref="K71" si="54">G71/I70</f>
        <v>2.170627256696616E-2</v>
      </c>
      <c r="L71">
        <f t="shared" ref="L71" si="55">H71/I70</f>
        <v>0</v>
      </c>
      <c r="M71">
        <f t="shared" ref="M71" si="56">J71/(K71+L71)</f>
        <v>5.3147697492549923</v>
      </c>
      <c r="N71" s="47">
        <f t="shared" si="7"/>
        <v>0.14003918792089967</v>
      </c>
    </row>
    <row r="72" spans="1:14" x14ac:dyDescent="0.25">
      <c r="A72" s="4">
        <v>43930</v>
      </c>
      <c r="B72">
        <v>65077</v>
      </c>
      <c r="C72">
        <v>9608</v>
      </c>
      <c r="D72">
        <v>135</v>
      </c>
      <c r="F72">
        <f t="shared" ref="F72" si="57">B72-B71</f>
        <v>4344</v>
      </c>
      <c r="G72">
        <f t="shared" ref="G72" si="58">C72-C71</f>
        <v>1103</v>
      </c>
      <c r="H72">
        <f t="shared" ref="H72" si="59">D72-D71</f>
        <v>0</v>
      </c>
      <c r="I72">
        <f t="shared" ref="I72" si="60">B72-C72-D72</f>
        <v>55334</v>
      </c>
      <c r="J72">
        <f t="shared" si="4"/>
        <v>8.3463992502916404E-2</v>
      </c>
      <c r="K72">
        <f t="shared" ref="K72" si="61">G72/I71</f>
        <v>2.1173670166817038E-2</v>
      </c>
      <c r="L72">
        <f t="shared" ref="L72" si="62">H72/I71</f>
        <v>0</v>
      </c>
      <c r="M72">
        <f t="shared" ref="M72" si="63">J72/(K72+L72)</f>
        <v>3.9418764836395508</v>
      </c>
      <c r="N72" s="47">
        <f t="shared" si="7"/>
        <v>0.1476404874225917</v>
      </c>
    </row>
    <row r="73" spans="1:14" x14ac:dyDescent="0.25">
      <c r="A73" s="4">
        <v>43931</v>
      </c>
      <c r="B73">
        <v>73758</v>
      </c>
      <c r="C73">
        <v>10760</v>
      </c>
      <c r="D73">
        <v>344</v>
      </c>
      <c r="F73">
        <f t="shared" ref="F73" si="64">B73-B72</f>
        <v>8681</v>
      </c>
      <c r="G73">
        <f t="shared" ref="G73" si="65">C73-C72</f>
        <v>1152</v>
      </c>
      <c r="H73">
        <f t="shared" ref="H73" si="66">D73-D72</f>
        <v>209</v>
      </c>
      <c r="I73">
        <f t="shared" ref="I73" si="67">B73-C73-D73</f>
        <v>62654</v>
      </c>
      <c r="J73">
        <f t="shared" ref="J73" si="68">F73/I72*$B$2/($B$2-B72)</f>
        <v>0.15703418837724645</v>
      </c>
      <c r="K73">
        <f t="shared" ref="K73" si="69">G73/I72</f>
        <v>2.0819026276791847E-2</v>
      </c>
      <c r="L73">
        <f t="shared" ref="L73" si="70">H73/I72</f>
        <v>3.7770629269526872E-3</v>
      </c>
      <c r="M73">
        <f t="shared" ref="M73" si="71">J73/(K73+L73)</f>
        <v>6.3845185743325166</v>
      </c>
      <c r="N73" s="47">
        <f t="shared" si="7"/>
        <v>0.1458824805444833</v>
      </c>
    </row>
    <row r="74" spans="1:14" x14ac:dyDescent="0.25">
      <c r="A74" s="4">
        <v>43932</v>
      </c>
      <c r="B74">
        <v>78991</v>
      </c>
      <c r="C74">
        <v>11599</v>
      </c>
      <c r="D74">
        <v>344</v>
      </c>
      <c r="F74">
        <f t="shared" ref="F74" si="72">B74-B73</f>
        <v>5233</v>
      </c>
      <c r="G74">
        <f t="shared" ref="G74" si="73">C74-C73</f>
        <v>839</v>
      </c>
      <c r="H74">
        <f t="shared" ref="H74" si="74">D74-D73</f>
        <v>0</v>
      </c>
      <c r="I74">
        <f t="shared" ref="I74" si="75">B74-C74-D74</f>
        <v>67048</v>
      </c>
      <c r="J74">
        <f t="shared" ref="J74" si="76">F74/I73*$B$2/($B$2-B73)</f>
        <v>8.3613046685308043E-2</v>
      </c>
      <c r="K74">
        <f t="shared" ref="K74" si="77">G74/I73</f>
        <v>1.3391004564752449E-2</v>
      </c>
      <c r="L74">
        <f t="shared" ref="L74" si="78">H74/I73</f>
        <v>0</v>
      </c>
      <c r="M74">
        <f t="shared" ref="M74" si="79">J74/(K74+L74)</f>
        <v>6.2439711883448039</v>
      </c>
      <c r="N74" s="47">
        <f t="shared" si="7"/>
        <v>0.14683951336228179</v>
      </c>
    </row>
    <row r="75" spans="1:14" x14ac:dyDescent="0.25">
      <c r="A75" s="4">
        <v>43933</v>
      </c>
      <c r="B75">
        <v>84279</v>
      </c>
      <c r="C75">
        <v>12285</v>
      </c>
      <c r="D75">
        <v>344</v>
      </c>
      <c r="F75">
        <f t="shared" ref="F75" si="80">B75-B74</f>
        <v>5288</v>
      </c>
      <c r="G75">
        <f t="shared" ref="G75" si="81">C75-C74</f>
        <v>686</v>
      </c>
      <c r="H75">
        <f t="shared" ref="H75" si="82">D75-D74</f>
        <v>0</v>
      </c>
      <c r="I75">
        <f t="shared" ref="I75" si="83">B75-C75-D75</f>
        <v>71650</v>
      </c>
      <c r="J75">
        <f t="shared" ref="J75" si="84">F75/I74*$B$2/($B$2-B74)</f>
        <v>7.8960747436925632E-2</v>
      </c>
      <c r="K75">
        <f t="shared" ref="K75" si="85">G75/I74</f>
        <v>1.0231475957522969E-2</v>
      </c>
      <c r="L75">
        <f t="shared" ref="L75" si="86">H75/I74</f>
        <v>0</v>
      </c>
      <c r="M75">
        <f t="shared" ref="M75" si="87">J75/(K75+L75)</f>
        <v>7.7174346853512965</v>
      </c>
      <c r="N75" s="47">
        <f t="shared" si="7"/>
        <v>0.14576584914391486</v>
      </c>
    </row>
    <row r="76" spans="1:14" x14ac:dyDescent="0.25">
      <c r="A76" s="4">
        <v>43934</v>
      </c>
      <c r="B76">
        <v>88621</v>
      </c>
      <c r="C76">
        <v>13029</v>
      </c>
      <c r="D76">
        <v>0</v>
      </c>
      <c r="F76">
        <f t="shared" ref="F76" si="88">B76-B75</f>
        <v>4342</v>
      </c>
      <c r="G76">
        <f t="shared" ref="G76" si="89">C76-C75</f>
        <v>744</v>
      </c>
      <c r="H76">
        <f t="shared" ref="H76" si="90">D76-D75</f>
        <v>-344</v>
      </c>
      <c r="I76">
        <f t="shared" ref="I76" si="91">B76-C76-D76</f>
        <v>75592</v>
      </c>
      <c r="J76">
        <f t="shared" ref="J76" si="92">F76/I75*$B$2/($B$2-B75)</f>
        <v>6.0675466834240493E-2</v>
      </c>
      <c r="K76">
        <f t="shared" ref="K76" si="93">G76/I75</f>
        <v>1.038381018841591E-2</v>
      </c>
      <c r="L76">
        <f t="shared" ref="L76" si="94">H76/I75</f>
        <v>-4.8011165387299368E-3</v>
      </c>
      <c r="M76">
        <f t="shared" ref="M76" si="95">J76/(K76+L76)</f>
        <v>10.868492996683329</v>
      </c>
      <c r="N76" s="47">
        <f t="shared" si="7"/>
        <v>0.14701932950429356</v>
      </c>
    </row>
    <row r="77" spans="1:14" x14ac:dyDescent="0.25">
      <c r="A77" s="4">
        <v>43935</v>
      </c>
      <c r="B77">
        <v>93873</v>
      </c>
      <c r="C77">
        <v>14073</v>
      </c>
      <c r="D77">
        <v>0</v>
      </c>
      <c r="F77">
        <f t="shared" ref="F77" si="96">B77-B76</f>
        <v>5252</v>
      </c>
      <c r="G77">
        <f t="shared" ref="G77" si="97">C77-C76</f>
        <v>1044</v>
      </c>
      <c r="H77">
        <f t="shared" ref="H77" si="98">D77-D76</f>
        <v>0</v>
      </c>
      <c r="I77">
        <f t="shared" ref="I77" si="99">B77-C77-D77</f>
        <v>79800</v>
      </c>
      <c r="J77">
        <f t="shared" ref="J77" si="100">F77/I76*$B$2/($B$2-B76)</f>
        <v>6.9569069796286798E-2</v>
      </c>
      <c r="K77">
        <f t="shared" ref="K77" si="101">G77/I76</f>
        <v>1.3810985289448619E-2</v>
      </c>
      <c r="L77">
        <f t="shared" ref="L77" si="102">H77/I76</f>
        <v>0</v>
      </c>
      <c r="M77">
        <f t="shared" ref="M77" si="103">J77/(K77+L77)</f>
        <v>5.0372271303073868</v>
      </c>
      <c r="N77" s="47">
        <f t="shared" si="7"/>
        <v>0.1499153111118213</v>
      </c>
    </row>
    <row r="78" spans="1:14" x14ac:dyDescent="0.25">
      <c r="A78" s="4">
        <v>43936</v>
      </c>
      <c r="B78">
        <v>98476</v>
      </c>
      <c r="C78">
        <v>14915</v>
      </c>
      <c r="D78">
        <v>0</v>
      </c>
      <c r="F78">
        <f t="shared" ref="F78" si="104">B78-B77</f>
        <v>4603</v>
      </c>
      <c r="G78">
        <f t="shared" ref="G78" si="105">C78-C77</f>
        <v>842</v>
      </c>
      <c r="H78">
        <f t="shared" ref="H78" si="106">D78-D77</f>
        <v>0</v>
      </c>
      <c r="I78">
        <f t="shared" ref="I78" si="107">B78-C78-D78</f>
        <v>83561</v>
      </c>
      <c r="J78">
        <f t="shared" ref="J78" si="108">F78/I77*$B$2/($B$2-B77)</f>
        <v>5.7761577160132395E-2</v>
      </c>
      <c r="K78">
        <f t="shared" ref="K78" si="109">G78/I77</f>
        <v>1.0551378446115289E-2</v>
      </c>
      <c r="L78">
        <f t="shared" ref="L78" si="110">H78/I77</f>
        <v>0</v>
      </c>
      <c r="M78">
        <f t="shared" ref="M78" si="111">J78/(K78+L78)</f>
        <v>5.4743157451051836</v>
      </c>
      <c r="N78" s="47">
        <f t="shared" si="7"/>
        <v>0.15145822332344938</v>
      </c>
    </row>
    <row r="79" spans="1:14" x14ac:dyDescent="0.25">
      <c r="A79" s="4">
        <v>43937</v>
      </c>
      <c r="B79">
        <v>103093</v>
      </c>
      <c r="C79">
        <v>15944</v>
      </c>
      <c r="D79">
        <v>0</v>
      </c>
      <c r="F79">
        <f t="shared" ref="F79" si="112">B79-B78</f>
        <v>4617</v>
      </c>
      <c r="G79">
        <f t="shared" ref="G79" si="113">C79-C78</f>
        <v>1029</v>
      </c>
      <c r="H79">
        <f t="shared" ref="H79" si="114">D79-D78</f>
        <v>0</v>
      </c>
      <c r="I79">
        <f t="shared" ref="I79" si="115">B79-C79-D79</f>
        <v>87149</v>
      </c>
      <c r="J79">
        <f t="shared" ref="J79" si="116">F79/I78*$B$2/($B$2-B78)</f>
        <v>5.5333315628974096E-2</v>
      </c>
      <c r="K79">
        <f t="shared" ref="K79" si="117">G79/I78</f>
        <v>1.2314357176194637E-2</v>
      </c>
      <c r="L79">
        <f t="shared" ref="L79" si="118">H79/I78</f>
        <v>0</v>
      </c>
      <c r="M79">
        <f t="shared" ref="M79" si="119">J79/(K79+L79)</f>
        <v>4.493398627087176</v>
      </c>
      <c r="N79" s="47">
        <f t="shared" si="7"/>
        <v>0.15465647522140202</v>
      </c>
    </row>
    <row r="80" spans="1:14" x14ac:dyDescent="0.25">
      <c r="A80" s="4">
        <v>43938</v>
      </c>
      <c r="B80">
        <v>108692</v>
      </c>
      <c r="C80">
        <v>16879</v>
      </c>
      <c r="D80">
        <v>0</v>
      </c>
      <c r="F80">
        <f t="shared" ref="F80" si="120">B80-B79</f>
        <v>5599</v>
      </c>
      <c r="G80">
        <f t="shared" ref="G80" si="121">C80-C79</f>
        <v>935</v>
      </c>
      <c r="H80">
        <f t="shared" ref="H80" si="122">D80-D79</f>
        <v>0</v>
      </c>
      <c r="I80">
        <f t="shared" ref="I80" si="123">B80-C80-D80</f>
        <v>91813</v>
      </c>
      <c r="J80">
        <f t="shared" ref="J80" si="124">F80/I79*$B$2/($B$2-B79)</f>
        <v>6.4344004876716057E-2</v>
      </c>
      <c r="K80">
        <f t="shared" ref="K80" si="125">G80/I79</f>
        <v>1.0728751907652411E-2</v>
      </c>
      <c r="L80">
        <f t="shared" ref="L80" si="126">H80/I79</f>
        <v>0</v>
      </c>
      <c r="M80">
        <f t="shared" ref="M80" si="127">J80/(K80+L80)</f>
        <v>5.9973429743325433</v>
      </c>
      <c r="N80" s="47">
        <f t="shared" si="7"/>
        <v>0.15529201781179847</v>
      </c>
    </row>
    <row r="81" spans="1:14" x14ac:dyDescent="0.25">
      <c r="A81" s="4">
        <v>43939</v>
      </c>
      <c r="B81">
        <v>114217</v>
      </c>
      <c r="C81">
        <v>17994</v>
      </c>
      <c r="D81">
        <v>0</v>
      </c>
      <c r="F81">
        <f t="shared" ref="F81" si="128">B81-B80</f>
        <v>5525</v>
      </c>
      <c r="G81">
        <f t="shared" ref="G81" si="129">C81-C80</f>
        <v>1115</v>
      </c>
      <c r="H81">
        <f t="shared" ref="H81" si="130">D81-D80</f>
        <v>0</v>
      </c>
      <c r="I81">
        <f t="shared" ref="I81" si="131">B81-C81-D81</f>
        <v>96223</v>
      </c>
      <c r="J81">
        <f t="shared" ref="J81" si="132">F81/I80*$B$2/($B$2-B80)</f>
        <v>6.0273166542970186E-2</v>
      </c>
      <c r="K81">
        <f t="shared" ref="K81" si="133">G81/I80</f>
        <v>1.214424972498448E-2</v>
      </c>
      <c r="L81">
        <f t="shared" ref="L81" si="134">H81/I80</f>
        <v>0</v>
      </c>
      <c r="M81">
        <f t="shared" ref="M81" si="135">J81/(K81+L81)</f>
        <v>4.9631033540894363</v>
      </c>
      <c r="N81" s="47">
        <f t="shared" si="7"/>
        <v>0.15754222226113451</v>
      </c>
    </row>
    <row r="82" spans="1:14" x14ac:dyDescent="0.25">
      <c r="A82" s="4">
        <v>43940</v>
      </c>
      <c r="B82">
        <v>120067</v>
      </c>
      <c r="C82">
        <v>18492</v>
      </c>
      <c r="D82">
        <v>0</v>
      </c>
      <c r="F82">
        <f t="shared" ref="F82" si="136">B82-B81</f>
        <v>5850</v>
      </c>
      <c r="G82">
        <f t="shared" ref="G82" si="137">C82-C81</f>
        <v>498</v>
      </c>
      <c r="H82">
        <f t="shared" ref="H82" si="138">D82-D81</f>
        <v>0</v>
      </c>
      <c r="I82">
        <f t="shared" ref="I82" si="139">B82-C82-D82</f>
        <v>101575</v>
      </c>
      <c r="J82">
        <f t="shared" ref="J82" si="140">F82/I81*$B$2/($B$2-B81)</f>
        <v>6.0898736354101167E-2</v>
      </c>
      <c r="K82">
        <f t="shared" ref="K82" si="141">G82/I81</f>
        <v>5.1754777963688514E-3</v>
      </c>
      <c r="L82">
        <f t="shared" ref="L82" si="142">H82/I81</f>
        <v>0</v>
      </c>
      <c r="M82">
        <f t="shared" ref="M82" si="143">J82/(K82+L82)</f>
        <v>11.766785357832685</v>
      </c>
      <c r="N82" s="47">
        <f t="shared" si="7"/>
        <v>0.1540140088450615</v>
      </c>
    </row>
    <row r="83" spans="1:14" x14ac:dyDescent="0.25">
      <c r="A83" s="4">
        <v>43941</v>
      </c>
      <c r="B83">
        <v>124743</v>
      </c>
      <c r="C83">
        <v>19051</v>
      </c>
      <c r="D83">
        <v>0</v>
      </c>
      <c r="F83">
        <f t="shared" ref="F83:F84" si="144">B83-B82</f>
        <v>4676</v>
      </c>
      <c r="G83">
        <f t="shared" ref="G83:G84" si="145">C83-C82</f>
        <v>559</v>
      </c>
      <c r="H83">
        <f t="shared" ref="H83:H84" si="146">D83-D82</f>
        <v>0</v>
      </c>
      <c r="I83">
        <f t="shared" ref="I83:I84" si="147">B83-C83-D83</f>
        <v>105692</v>
      </c>
      <c r="J83">
        <f t="shared" ref="J83:J84" si="148">F83/I82*$B$2/($B$2-B82)</f>
        <v>4.6116513793034587E-2</v>
      </c>
      <c r="K83">
        <f t="shared" ref="K83:K84" si="149">G83/I82</f>
        <v>5.5033226679793252E-3</v>
      </c>
      <c r="L83">
        <f t="shared" ref="L83:L84" si="150">H83/I82</f>
        <v>0</v>
      </c>
      <c r="M83">
        <f t="shared" ref="M83:M84" si="151">J83/(K83+L83)</f>
        <v>8.3797582979024838</v>
      </c>
      <c r="N83" s="47">
        <f t="shared" ref="N83:N87" si="152">C83/B83</f>
        <v>0.15272199642464906</v>
      </c>
    </row>
    <row r="84" spans="1:14" x14ac:dyDescent="0.25">
      <c r="A84" s="4">
        <v>43942</v>
      </c>
      <c r="B84">
        <v>129044</v>
      </c>
      <c r="C84">
        <v>20223</v>
      </c>
      <c r="D84">
        <v>0</v>
      </c>
      <c r="F84">
        <f t="shared" si="144"/>
        <v>4301</v>
      </c>
      <c r="G84">
        <f t="shared" si="145"/>
        <v>1172</v>
      </c>
      <c r="H84">
        <f t="shared" si="146"/>
        <v>0</v>
      </c>
      <c r="I84">
        <f t="shared" si="147"/>
        <v>108821</v>
      </c>
      <c r="J84">
        <f t="shared" si="148"/>
        <v>4.0768627637433295E-2</v>
      </c>
      <c r="K84">
        <f t="shared" si="149"/>
        <v>1.1088824130492374E-2</v>
      </c>
      <c r="L84">
        <f t="shared" si="150"/>
        <v>0</v>
      </c>
      <c r="M84">
        <f t="shared" si="151"/>
        <v>3.676551017282935</v>
      </c>
      <c r="N84" s="47">
        <f t="shared" si="152"/>
        <v>0.15671398902699854</v>
      </c>
    </row>
    <row r="85" spans="1:14" x14ac:dyDescent="0.25">
      <c r="A85" s="4">
        <v>43943</v>
      </c>
      <c r="B85">
        <v>133495</v>
      </c>
      <c r="C85">
        <v>21060</v>
      </c>
      <c r="D85">
        <v>0</v>
      </c>
      <c r="F85">
        <f t="shared" ref="F85" si="153">B85-B84</f>
        <v>4451</v>
      </c>
      <c r="G85">
        <f t="shared" ref="G85" si="154">C85-C84</f>
        <v>837</v>
      </c>
      <c r="H85">
        <f t="shared" ref="H85" si="155">D85-D84</f>
        <v>0</v>
      </c>
      <c r="I85">
        <f t="shared" ref="I85" si="156">B85-C85-D85</f>
        <v>112435</v>
      </c>
      <c r="J85">
        <f t="shared" ref="J85" si="157">F85/I84*$B$2/($B$2-B84)</f>
        <v>4.0979930213415609E-2</v>
      </c>
      <c r="K85">
        <f t="shared" ref="K85" si="158">G85/I84</f>
        <v>7.6915301274570165E-3</v>
      </c>
      <c r="L85">
        <f t="shared" ref="L85" si="159">H85/I84</f>
        <v>0</v>
      </c>
      <c r="M85">
        <f t="shared" ref="M85" si="160">J85/(K85+L85)</f>
        <v>5.3279294931351258</v>
      </c>
      <c r="N85" s="47">
        <f t="shared" si="152"/>
        <v>0.15775871755496459</v>
      </c>
    </row>
    <row r="86" spans="1:14" x14ac:dyDescent="0.25">
      <c r="A86" s="4">
        <v>43944</v>
      </c>
      <c r="B86">
        <v>138078</v>
      </c>
      <c r="C86">
        <v>21787</v>
      </c>
      <c r="D86">
        <v>0</v>
      </c>
      <c r="F86">
        <f t="shared" ref="F86" si="161">B86-B85</f>
        <v>4583</v>
      </c>
      <c r="G86">
        <f t="shared" ref="G86" si="162">C86-C85</f>
        <v>727</v>
      </c>
      <c r="H86">
        <f t="shared" ref="H86" si="163">D86-D85</f>
        <v>0</v>
      </c>
      <c r="I86">
        <f t="shared" ref="I86" si="164">B86-C86-D86</f>
        <v>116291</v>
      </c>
      <c r="J86">
        <f t="shared" ref="J86" si="165">F86/I85*$B$2/($B$2-B85)</f>
        <v>4.0841642148033333E-2</v>
      </c>
      <c r="K86">
        <f t="shared" ref="K86" si="166">G86/I85</f>
        <v>6.4659581091297191E-3</v>
      </c>
      <c r="L86">
        <f t="shared" ref="L86" si="167">H86/I85</f>
        <v>0</v>
      </c>
      <c r="M86">
        <f t="shared" ref="M86" si="168">J86/(K86+L86)</f>
        <v>6.3164099517388284</v>
      </c>
      <c r="N86" s="47">
        <f t="shared" si="152"/>
        <v>0.15778762728312984</v>
      </c>
    </row>
    <row r="87" spans="1:14" x14ac:dyDescent="0.25">
      <c r="A87" s="4">
        <v>43945</v>
      </c>
      <c r="B87">
        <v>143464</v>
      </c>
      <c r="C87">
        <v>22792</v>
      </c>
      <c r="D87">
        <v>0</v>
      </c>
      <c r="F87">
        <f t="shared" ref="F87" si="169">B87-B86</f>
        <v>5386</v>
      </c>
      <c r="G87">
        <f t="shared" ref="G87" si="170">C87-C86</f>
        <v>1005</v>
      </c>
      <c r="H87">
        <f t="shared" ref="H87" si="171">D87-D86</f>
        <v>0</v>
      </c>
      <c r="I87">
        <f t="shared" ref="I87" si="172">B87-C87-D87</f>
        <v>120672</v>
      </c>
      <c r="J87">
        <f t="shared" ref="J87" si="173">F87/I86*$B$2/($B$2-B86)</f>
        <v>4.6409243029571362E-2</v>
      </c>
      <c r="K87">
        <f t="shared" ref="K87" si="174">G87/I86</f>
        <v>8.6421133191734532E-3</v>
      </c>
      <c r="L87">
        <f t="shared" ref="L87" si="175">H87/I86</f>
        <v>0</v>
      </c>
      <c r="M87">
        <f t="shared" ref="M87" si="176">J87/(K87+L87)</f>
        <v>5.3701266479123211</v>
      </c>
      <c r="N87" s="47">
        <f t="shared" si="152"/>
        <v>0.15886912396141192</v>
      </c>
    </row>
    <row r="88" spans="1:14" x14ac:dyDescent="0.25">
      <c r="A88" s="4">
        <v>43946</v>
      </c>
      <c r="B88">
        <v>148377</v>
      </c>
      <c r="C88">
        <v>23635</v>
      </c>
      <c r="D88">
        <v>0</v>
      </c>
      <c r="F88">
        <f t="shared" ref="F88" si="177">B88-B87</f>
        <v>4913</v>
      </c>
      <c r="G88">
        <f t="shared" ref="G88" si="178">C88-C87</f>
        <v>843</v>
      </c>
      <c r="H88">
        <f t="shared" ref="H88" si="179">D88-D87</f>
        <v>0</v>
      </c>
      <c r="I88">
        <f t="shared" ref="I88" si="180">B88-C88-D88</f>
        <v>124742</v>
      </c>
      <c r="J88">
        <f t="shared" ref="J88" si="181">F88/I87*$B$2/($B$2-B87)</f>
        <v>4.0799892823800726E-2</v>
      </c>
      <c r="K88">
        <f t="shared" ref="K88" si="182">G88/I87</f>
        <v>6.9858790771678602E-3</v>
      </c>
      <c r="L88">
        <f t="shared" ref="L88" si="183">H88/I87</f>
        <v>0</v>
      </c>
      <c r="M88">
        <f t="shared" ref="M88" si="184">J88/(K88+L88)</f>
        <v>5.8403376830767275</v>
      </c>
      <c r="N88" s="47">
        <f t="shared" ref="N88" si="185">C88/B88</f>
        <v>0.15929018648442819</v>
      </c>
    </row>
    <row r="89" spans="1:14" x14ac:dyDescent="0.25">
      <c r="A89" s="4">
        <v>43947</v>
      </c>
      <c r="B89">
        <v>152840</v>
      </c>
      <c r="C89">
        <v>24055</v>
      </c>
      <c r="D89">
        <v>0</v>
      </c>
      <c r="F89">
        <f t="shared" ref="F89" si="186">B89-B88</f>
        <v>4463</v>
      </c>
      <c r="G89">
        <f t="shared" ref="G89" si="187">C89-C88</f>
        <v>420</v>
      </c>
      <c r="H89">
        <f t="shared" ref="H89" si="188">D89-D88</f>
        <v>0</v>
      </c>
      <c r="I89">
        <f t="shared" ref="I89" si="189">B89-C89-D89</f>
        <v>128785</v>
      </c>
      <c r="J89">
        <f t="shared" ref="J89" si="190">F89/I88*$B$2/($B$2-B88)</f>
        <v>3.5856215635465011E-2</v>
      </c>
      <c r="K89">
        <f t="shared" ref="K89" si="191">G89/I88</f>
        <v>3.3669493835276009E-3</v>
      </c>
      <c r="L89">
        <f t="shared" ref="L89" si="192">H89/I88</f>
        <v>0</v>
      </c>
      <c r="M89">
        <f t="shared" ref="M89" si="193">J89/(K89+L89)</f>
        <v>10.649466787617087</v>
      </c>
      <c r="N89" s="47">
        <f t="shared" ref="N89" si="194">C89/B89</f>
        <v>0.15738680973567129</v>
      </c>
    </row>
    <row r="90" spans="1:14" x14ac:dyDescent="0.25">
      <c r="A90" s="4">
        <v>43948</v>
      </c>
      <c r="B90">
        <v>157149</v>
      </c>
      <c r="C90">
        <v>24393</v>
      </c>
      <c r="D90">
        <v>0</v>
      </c>
      <c r="F90">
        <f t="shared" ref="F90" si="195">B90-B89</f>
        <v>4309</v>
      </c>
      <c r="G90">
        <f t="shared" ref="G90" si="196">C90-C89</f>
        <v>338</v>
      </c>
      <c r="H90">
        <f t="shared" ref="H90" si="197">D90-D89</f>
        <v>0</v>
      </c>
      <c r="I90">
        <f t="shared" ref="I90" si="198">B90-C90-D90</f>
        <v>132756</v>
      </c>
      <c r="J90">
        <f t="shared" ref="J90" si="199">F90/I89*$B$2/($B$2-B89)</f>
        <v>3.3534365530447877E-2</v>
      </c>
      <c r="K90">
        <f t="shared" ref="K90" si="200">G90/I89</f>
        <v>2.6245292541833289E-3</v>
      </c>
      <c r="L90">
        <f t="shared" ref="L90" si="201">H90/I89</f>
        <v>0</v>
      </c>
      <c r="M90">
        <f t="shared" ref="M90" si="202">J90/(K90+L90)</f>
        <v>12.777287765795059</v>
      </c>
      <c r="N90" s="47">
        <f t="shared" ref="N90" si="203">C90/B90</f>
        <v>0.15522211404463279</v>
      </c>
    </row>
    <row r="91" spans="1:14" x14ac:dyDescent="0.25">
      <c r="A91" s="4">
        <v>43949</v>
      </c>
      <c r="B91">
        <v>161145</v>
      </c>
      <c r="C91">
        <v>25302</v>
      </c>
      <c r="D91">
        <v>0</v>
      </c>
      <c r="F91">
        <f t="shared" ref="F91" si="204">B91-B90</f>
        <v>3996</v>
      </c>
      <c r="G91">
        <f t="shared" ref="G91" si="205">C91-C90</f>
        <v>909</v>
      </c>
      <c r="H91">
        <f t="shared" ref="H91" si="206">D91-D90</f>
        <v>0</v>
      </c>
      <c r="I91">
        <f t="shared" ref="I91" si="207">B91-C91-D91</f>
        <v>135843</v>
      </c>
      <c r="J91">
        <f t="shared" ref="J91" si="208">F91/I90*$B$2/($B$2-B90)</f>
        <v>3.0170175241561049E-2</v>
      </c>
      <c r="K91">
        <f t="shared" ref="K91" si="209">G91/I90</f>
        <v>6.8471481514959772E-3</v>
      </c>
      <c r="L91">
        <f t="shared" ref="L91" si="210">H91/I90</f>
        <v>0</v>
      </c>
      <c r="M91">
        <f t="shared" ref="M91" si="211">J91/(K91+L91)</f>
        <v>4.4062395867642232</v>
      </c>
      <c r="N91" s="47">
        <f t="shared" ref="N91" si="212">C91/B91</f>
        <v>0.15701386949641627</v>
      </c>
    </row>
    <row r="92" spans="1:14" x14ac:dyDescent="0.25">
      <c r="A92" s="4">
        <v>43950</v>
      </c>
      <c r="B92">
        <v>165221</v>
      </c>
      <c r="C92">
        <v>26097</v>
      </c>
      <c r="D92">
        <v>0</v>
      </c>
      <c r="F92">
        <f t="shared" ref="F92" si="213">B92-B91</f>
        <v>4076</v>
      </c>
      <c r="G92">
        <f t="shared" ref="G92" si="214">C92-C91</f>
        <v>795</v>
      </c>
      <c r="H92">
        <f t="shared" ref="H92" si="215">D92-D91</f>
        <v>0</v>
      </c>
      <c r="I92">
        <f t="shared" ref="I92" si="216">B92-C92-D92</f>
        <v>139124</v>
      </c>
      <c r="J92">
        <f t="shared" ref="J92" si="217">F92/I91*$B$2/($B$2-B91)</f>
        <v>3.0076621259205079E-2</v>
      </c>
      <c r="K92">
        <f t="shared" ref="K92" si="218">G92/I91</f>
        <v>5.8523442503478282E-3</v>
      </c>
      <c r="L92">
        <f t="shared" ref="L92" si="219">H92/I91</f>
        <v>0</v>
      </c>
      <c r="M92">
        <f t="shared" ref="M92" si="220">J92/(K92+L92)</f>
        <v>5.1392433480681703</v>
      </c>
      <c r="N92" s="47">
        <f t="shared" ref="N92" si="221">C92/B92</f>
        <v>0.15795207630991218</v>
      </c>
    </row>
    <row r="93" spans="1:14" x14ac:dyDescent="0.25">
      <c r="A93" s="4">
        <v>43951</v>
      </c>
      <c r="B93">
        <v>171253</v>
      </c>
      <c r="C93">
        <v>26771</v>
      </c>
      <c r="D93">
        <v>0</v>
      </c>
      <c r="F93">
        <f t="shared" ref="F93" si="222">B93-B92</f>
        <v>6032</v>
      </c>
      <c r="G93">
        <f t="shared" ref="G93" si="223">C93-C92</f>
        <v>674</v>
      </c>
      <c r="H93">
        <f t="shared" ref="H93" si="224">D93-D92</f>
        <v>0</v>
      </c>
      <c r="I93">
        <f t="shared" ref="I93" si="225">B93-C93-D93</f>
        <v>144482</v>
      </c>
      <c r="J93">
        <f t="shared" ref="J93" si="226">F93/I92*$B$2/($B$2-B92)</f>
        <v>4.3462785004557615E-2</v>
      </c>
      <c r="K93">
        <f t="shared" ref="K93" si="227">G93/I92</f>
        <v>4.8445990627066504E-3</v>
      </c>
      <c r="L93">
        <f t="shared" ref="L93" si="228">H93/I92</f>
        <v>0</v>
      </c>
      <c r="M93">
        <f t="shared" ref="M93" si="229">J93/(K93+L93)</f>
        <v>8.9713894673205843</v>
      </c>
      <c r="N93" s="47">
        <f t="shared" ref="N93" si="230">C93/B93</f>
        <v>0.15632426877193392</v>
      </c>
    </row>
    <row r="94" spans="1:14" x14ac:dyDescent="0.25">
      <c r="A94" s="4">
        <v>43952</v>
      </c>
      <c r="B94">
        <v>177454</v>
      </c>
      <c r="C94">
        <v>27510</v>
      </c>
      <c r="D94">
        <v>0</v>
      </c>
      <c r="F94">
        <f t="shared" ref="F94" si="231">B94-B93</f>
        <v>6201</v>
      </c>
      <c r="G94">
        <f t="shared" ref="G94" si="232">C94-C93</f>
        <v>739</v>
      </c>
      <c r="H94">
        <f t="shared" ref="H94" si="233">D94-D93</f>
        <v>0</v>
      </c>
      <c r="I94">
        <f t="shared" ref="I94" si="234">B94-C94-D94</f>
        <v>149944</v>
      </c>
      <c r="J94">
        <f t="shared" ref="J94" si="235">F94/I93*$B$2/($B$2-B93)</f>
        <v>4.3027384357055977E-2</v>
      </c>
      <c r="K94">
        <f t="shared" ref="K94" si="236">G94/I93</f>
        <v>5.1148239919159479E-3</v>
      </c>
      <c r="L94">
        <f t="shared" ref="L94" si="237">H94/I93</f>
        <v>0</v>
      </c>
      <c r="M94">
        <f t="shared" ref="M94" si="238">J94/(K94+L94)</f>
        <v>8.4122903202654413</v>
      </c>
      <c r="N94" s="47">
        <f t="shared" ref="N94" si="239">C94/B94</f>
        <v>0.15502609126872316</v>
      </c>
    </row>
    <row r="95" spans="1:14" x14ac:dyDescent="0.25">
      <c r="A95" s="4">
        <v>43953</v>
      </c>
      <c r="B95">
        <v>182260</v>
      </c>
      <c r="C95">
        <v>28131</v>
      </c>
      <c r="D95">
        <v>0</v>
      </c>
      <c r="F95">
        <f t="shared" ref="F95" si="240">B95-B94</f>
        <v>4806</v>
      </c>
      <c r="G95">
        <f t="shared" ref="G95" si="241">C95-C94</f>
        <v>621</v>
      </c>
      <c r="H95">
        <f t="shared" ref="H95" si="242">D95-D94</f>
        <v>0</v>
      </c>
      <c r="I95">
        <f t="shared" ref="I95" si="243">B95-C95-D95</f>
        <v>154129</v>
      </c>
      <c r="J95">
        <f t="shared" ref="J95" si="244">F95/I94*$B$2/($B$2-B94)</f>
        <v>3.213596947603703E-2</v>
      </c>
      <c r="K95">
        <f t="shared" ref="K95" si="245">G95/I94</f>
        <v>4.1415461772395029E-3</v>
      </c>
      <c r="L95">
        <f t="shared" ref="L95" si="246">H95/I94</f>
        <v>0</v>
      </c>
      <c r="M95">
        <f t="shared" ref="M95" si="247">J95/(K95+L95)</f>
        <v>7.759413538027208</v>
      </c>
      <c r="N95" s="47">
        <f t="shared" ref="N95" si="248">C95/B95</f>
        <v>0.15434544057939209</v>
      </c>
    </row>
    <row r="96" spans="1:14" x14ac:dyDescent="0.25">
      <c r="A96" s="4">
        <v>43954</v>
      </c>
      <c r="B96">
        <v>186599</v>
      </c>
      <c r="C96">
        <v>28446</v>
      </c>
      <c r="D96">
        <v>0</v>
      </c>
      <c r="F96">
        <f t="shared" ref="F96" si="249">B96-B95</f>
        <v>4339</v>
      </c>
      <c r="G96">
        <f t="shared" ref="G96" si="250">C96-C95</f>
        <v>315</v>
      </c>
      <c r="H96">
        <f t="shared" ref="H96" si="251">D96-D95</f>
        <v>0</v>
      </c>
      <c r="I96">
        <f t="shared" ref="I96" si="252">B96-C96-D96</f>
        <v>158153</v>
      </c>
      <c r="J96">
        <f t="shared" ref="J96" si="253">F96/I95*$B$2/($B$2-B95)</f>
        <v>2.8227528137339239E-2</v>
      </c>
      <c r="K96">
        <f t="shared" ref="K96" si="254">G96/I95</f>
        <v>2.0437425792680158E-3</v>
      </c>
      <c r="L96">
        <f t="shared" ref="L96" si="255">H96/I95</f>
        <v>0</v>
      </c>
      <c r="M96">
        <f t="shared" ref="M96" si="256">J96/(K96+L96)</f>
        <v>13.811684711999872</v>
      </c>
      <c r="N96" s="47">
        <f t="shared" ref="N96" si="257">C96/B96</f>
        <v>0.15244454686252337</v>
      </c>
    </row>
    <row r="97" spans="1:14" x14ac:dyDescent="0.25">
      <c r="A97" s="4">
        <v>43955</v>
      </c>
      <c r="B97">
        <v>190584</v>
      </c>
      <c r="C97">
        <v>28734</v>
      </c>
      <c r="D97">
        <v>0</v>
      </c>
      <c r="F97">
        <f t="shared" ref="F97" si="258">B97-B96</f>
        <v>3985</v>
      </c>
      <c r="G97">
        <f t="shared" ref="G97" si="259">C97-C96</f>
        <v>288</v>
      </c>
      <c r="H97">
        <f t="shared" ref="H97" si="260">D97-D96</f>
        <v>0</v>
      </c>
      <c r="I97">
        <f t="shared" ref="I97" si="261">B97-C97-D97</f>
        <v>161850</v>
      </c>
      <c r="J97">
        <f t="shared" ref="J97" si="262">F97/I96*$B$2/($B$2-B96)</f>
        <v>2.5266569734075661E-2</v>
      </c>
      <c r="K97">
        <f t="shared" ref="K97" si="263">G97/I96</f>
        <v>1.8210214159706107E-3</v>
      </c>
      <c r="L97">
        <f t="shared" ref="L97" si="264">H97/I96</f>
        <v>0</v>
      </c>
      <c r="M97">
        <f t="shared" ref="M97" si="265">J97/(K97+L97)</f>
        <v>13.874943760948847</v>
      </c>
      <c r="N97" s="47">
        <f t="shared" ref="N97" si="266">C97/B97</f>
        <v>0.15076816521848635</v>
      </c>
    </row>
    <row r="98" spans="1:14" x14ac:dyDescent="0.25">
      <c r="A98" s="4">
        <v>43956</v>
      </c>
      <c r="B98">
        <v>194990</v>
      </c>
      <c r="C98">
        <v>29427</v>
      </c>
      <c r="D98">
        <v>0</v>
      </c>
      <c r="F98">
        <f t="shared" ref="F98" si="267">B98-B97</f>
        <v>4406</v>
      </c>
      <c r="G98">
        <f t="shared" ref="G98" si="268">C98-C97</f>
        <v>693</v>
      </c>
      <c r="H98">
        <f t="shared" ref="H98" si="269">D98-D97</f>
        <v>0</v>
      </c>
      <c r="I98">
        <f t="shared" ref="I98" si="270">B98-C98-D98</f>
        <v>165563</v>
      </c>
      <c r="J98">
        <f t="shared" ref="J98" si="271">F98/I97*$B$2/($B$2-B97)</f>
        <v>2.7299377702038913E-2</v>
      </c>
      <c r="K98">
        <f t="shared" ref="K98" si="272">G98/I97</f>
        <v>4.2817423540315105E-3</v>
      </c>
      <c r="L98">
        <f t="shared" ref="L98" si="273">H98/I97</f>
        <v>0</v>
      </c>
      <c r="M98">
        <f t="shared" ref="M98" si="274">J98/(K98+L98)</f>
        <v>6.3757637533549758</v>
      </c>
      <c r="N98" s="47">
        <f t="shared" ref="N98" si="275">C98/B98</f>
        <v>0.15091543156059284</v>
      </c>
    </row>
    <row r="99" spans="1:14" x14ac:dyDescent="0.25">
      <c r="A99" s="4">
        <v>43957</v>
      </c>
      <c r="B99">
        <v>201101</v>
      </c>
      <c r="C99">
        <v>30076</v>
      </c>
      <c r="D99">
        <v>0</v>
      </c>
      <c r="F99">
        <f t="shared" ref="F99" si="276">B99-B98</f>
        <v>6111</v>
      </c>
      <c r="G99">
        <f t="shared" ref="G99" si="277">C99-C98</f>
        <v>649</v>
      </c>
      <c r="H99">
        <f t="shared" ref="H99" si="278">D99-D98</f>
        <v>0</v>
      </c>
      <c r="I99">
        <f t="shared" ref="I99" si="279">B99-C99-D99</f>
        <v>171025</v>
      </c>
      <c r="J99">
        <f t="shared" ref="J99" si="280">F99/I98*$B$2/($B$2-B98)</f>
        <v>3.7016744553021279E-2</v>
      </c>
      <c r="K99">
        <f t="shared" ref="K99" si="281">G99/I98</f>
        <v>3.9199579616218602E-3</v>
      </c>
      <c r="L99">
        <f t="shared" ref="L99" si="282">H99/I98</f>
        <v>0</v>
      </c>
      <c r="M99">
        <f t="shared" ref="M99" si="283">J99/(K99+L99)</f>
        <v>9.4431483488934695</v>
      </c>
      <c r="N99" s="47">
        <f t="shared" ref="N99" si="284">C99/B99</f>
        <v>0.14955669041924208</v>
      </c>
    </row>
  </sheetData>
  <hyperlinks>
    <hyperlink ref="D2" r:id="rId1"/>
  </hyperlinks>
  <pageMargins left="0.7" right="0.7" top="0.78740157499999996" bottom="0.78740157499999996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pane xSplit="1" ySplit="3" topLeftCell="J82" activePane="bottomRight" state="frozen"/>
      <selection pane="topRight" activeCell="B1" sqref="B1"/>
      <selection pane="bottomLeft" activeCell="A4" sqref="A4"/>
      <selection pane="bottomRight" activeCell="O70" sqref="O70"/>
    </sheetView>
  </sheetViews>
  <sheetFormatPr defaultColWidth="10.6640625" defaultRowHeight="13.2" x14ac:dyDescent="0.25"/>
  <sheetData>
    <row r="1" spans="1:14" x14ac:dyDescent="0.25">
      <c r="A1" s="2" t="s">
        <v>40</v>
      </c>
      <c r="D1" t="s">
        <v>186</v>
      </c>
    </row>
    <row r="2" spans="1:14" x14ac:dyDescent="0.25">
      <c r="A2" t="s">
        <v>70</v>
      </c>
      <c r="B2">
        <v>10099265</v>
      </c>
      <c r="D2" s="24" t="s">
        <v>71</v>
      </c>
      <c r="E2" s="24"/>
      <c r="N2" s="45">
        <f>N99/'Country Statistics'!$K$30</f>
        <v>5.5994955737344618</v>
      </c>
    </row>
    <row r="3" spans="1:14" s="2" customFormat="1" x14ac:dyDescent="0.25">
      <c r="A3" s="2" t="s">
        <v>20</v>
      </c>
      <c r="B3" s="2" t="s">
        <v>21</v>
      </c>
      <c r="C3" s="2" t="s">
        <v>22</v>
      </c>
      <c r="D3" s="2" t="s">
        <v>8</v>
      </c>
      <c r="E3" s="2" t="s">
        <v>152</v>
      </c>
      <c r="F3" s="2" t="s">
        <v>23</v>
      </c>
      <c r="G3" s="2" t="s">
        <v>24</v>
      </c>
      <c r="H3" s="2" t="s">
        <v>25</v>
      </c>
      <c r="I3" s="2" t="s">
        <v>53</v>
      </c>
      <c r="J3" s="2" t="s">
        <v>26</v>
      </c>
      <c r="K3" s="2" t="s">
        <v>27</v>
      </c>
      <c r="L3" s="2" t="s">
        <v>28</v>
      </c>
      <c r="M3" s="2" t="s">
        <v>69</v>
      </c>
      <c r="N3" s="2" t="s">
        <v>66</v>
      </c>
    </row>
    <row r="4" spans="1:14" x14ac:dyDescent="0.25">
      <c r="A4" s="4">
        <v>43862</v>
      </c>
      <c r="B4">
        <v>1</v>
      </c>
      <c r="C4">
        <v>0</v>
      </c>
      <c r="D4">
        <v>0</v>
      </c>
      <c r="I4">
        <f>B4-C4-D4</f>
        <v>1</v>
      </c>
    </row>
    <row r="5" spans="1:14" x14ac:dyDescent="0.25">
      <c r="A5" s="4">
        <v>43863</v>
      </c>
      <c r="B5">
        <v>1</v>
      </c>
      <c r="C5">
        <v>0</v>
      </c>
      <c r="D5">
        <v>0</v>
      </c>
      <c r="F5">
        <f t="shared" ref="F5:F36" si="0">B5-B4</f>
        <v>0</v>
      </c>
      <c r="G5">
        <f t="shared" ref="G5:G36" si="1">C5-C4</f>
        <v>0</v>
      </c>
      <c r="H5">
        <f t="shared" ref="H5:H36" si="2">D5-D4</f>
        <v>0</v>
      </c>
      <c r="I5">
        <f t="shared" ref="I5:I62" si="3">B5-C5-D5</f>
        <v>1</v>
      </c>
    </row>
    <row r="6" spans="1:14" x14ac:dyDescent="0.25">
      <c r="A6" s="4">
        <v>43864</v>
      </c>
      <c r="B6">
        <v>1</v>
      </c>
      <c r="C6">
        <v>0</v>
      </c>
      <c r="D6">
        <v>0</v>
      </c>
      <c r="F6">
        <f t="shared" si="0"/>
        <v>0</v>
      </c>
      <c r="G6">
        <f t="shared" si="1"/>
        <v>0</v>
      </c>
      <c r="H6">
        <f t="shared" si="2"/>
        <v>0</v>
      </c>
      <c r="I6">
        <f t="shared" si="3"/>
        <v>1</v>
      </c>
    </row>
    <row r="7" spans="1:14" x14ac:dyDescent="0.25">
      <c r="A7" s="4">
        <v>43865</v>
      </c>
      <c r="B7">
        <v>1</v>
      </c>
      <c r="C7">
        <v>0</v>
      </c>
      <c r="D7">
        <v>0</v>
      </c>
      <c r="F7">
        <f t="shared" si="0"/>
        <v>0</v>
      </c>
      <c r="G7">
        <f t="shared" si="1"/>
        <v>0</v>
      </c>
      <c r="H7">
        <f t="shared" si="2"/>
        <v>0</v>
      </c>
      <c r="I7">
        <f t="shared" si="3"/>
        <v>1</v>
      </c>
    </row>
    <row r="8" spans="1:14" x14ac:dyDescent="0.25">
      <c r="A8" s="4">
        <v>43866</v>
      </c>
      <c r="B8">
        <v>1</v>
      </c>
      <c r="C8">
        <v>0</v>
      </c>
      <c r="D8">
        <v>0</v>
      </c>
      <c r="F8">
        <f t="shared" si="0"/>
        <v>0</v>
      </c>
      <c r="G8">
        <f t="shared" si="1"/>
        <v>0</v>
      </c>
      <c r="H8">
        <f t="shared" si="2"/>
        <v>0</v>
      </c>
      <c r="I8">
        <f t="shared" si="3"/>
        <v>1</v>
      </c>
    </row>
    <row r="9" spans="1:14" x14ac:dyDescent="0.25">
      <c r="A9" s="4">
        <v>43867</v>
      </c>
      <c r="B9">
        <v>1</v>
      </c>
      <c r="C9">
        <v>0</v>
      </c>
      <c r="D9">
        <v>0</v>
      </c>
      <c r="F9">
        <f t="shared" si="0"/>
        <v>0</v>
      </c>
      <c r="G9">
        <f t="shared" si="1"/>
        <v>0</v>
      </c>
      <c r="H9">
        <f t="shared" si="2"/>
        <v>0</v>
      </c>
      <c r="I9">
        <f t="shared" si="3"/>
        <v>1</v>
      </c>
    </row>
    <row r="10" spans="1:14" x14ac:dyDescent="0.25">
      <c r="A10" s="4">
        <v>43868</v>
      </c>
      <c r="B10">
        <v>1</v>
      </c>
      <c r="C10">
        <v>0</v>
      </c>
      <c r="D10">
        <v>0</v>
      </c>
      <c r="F10">
        <f t="shared" si="0"/>
        <v>0</v>
      </c>
      <c r="G10">
        <f t="shared" si="1"/>
        <v>0</v>
      </c>
      <c r="H10">
        <f t="shared" si="2"/>
        <v>0</v>
      </c>
      <c r="I10">
        <f t="shared" si="3"/>
        <v>1</v>
      </c>
    </row>
    <row r="11" spans="1:14" x14ac:dyDescent="0.25">
      <c r="A11" s="4">
        <v>43869</v>
      </c>
      <c r="B11">
        <v>1</v>
      </c>
      <c r="C11">
        <v>0</v>
      </c>
      <c r="D11">
        <v>0</v>
      </c>
      <c r="F11">
        <f t="shared" si="0"/>
        <v>0</v>
      </c>
      <c r="G11">
        <f t="shared" si="1"/>
        <v>0</v>
      </c>
      <c r="H11">
        <f t="shared" si="2"/>
        <v>0</v>
      </c>
      <c r="I11">
        <f t="shared" si="3"/>
        <v>1</v>
      </c>
    </row>
    <row r="12" spans="1:14" x14ac:dyDescent="0.25">
      <c r="A12" s="4">
        <v>43870</v>
      </c>
      <c r="B12">
        <v>1</v>
      </c>
      <c r="C12">
        <v>0</v>
      </c>
      <c r="D12">
        <v>0</v>
      </c>
      <c r="F12">
        <f t="shared" si="0"/>
        <v>0</v>
      </c>
      <c r="G12">
        <f t="shared" si="1"/>
        <v>0</v>
      </c>
      <c r="H12">
        <f t="shared" si="2"/>
        <v>0</v>
      </c>
      <c r="I12">
        <f t="shared" si="3"/>
        <v>1</v>
      </c>
    </row>
    <row r="13" spans="1:14" x14ac:dyDescent="0.25">
      <c r="A13" s="4">
        <v>43871</v>
      </c>
      <c r="B13">
        <v>1</v>
      </c>
      <c r="C13">
        <v>0</v>
      </c>
      <c r="D13">
        <v>0</v>
      </c>
      <c r="F13">
        <f t="shared" si="0"/>
        <v>0</v>
      </c>
      <c r="G13">
        <f t="shared" si="1"/>
        <v>0</v>
      </c>
      <c r="H13">
        <f t="shared" si="2"/>
        <v>0</v>
      </c>
      <c r="I13">
        <f t="shared" si="3"/>
        <v>1</v>
      </c>
    </row>
    <row r="14" spans="1:14" x14ac:dyDescent="0.25">
      <c r="A14" s="4">
        <v>43872</v>
      </c>
      <c r="B14">
        <v>1</v>
      </c>
      <c r="C14">
        <v>0</v>
      </c>
      <c r="D14">
        <v>0</v>
      </c>
      <c r="F14">
        <f t="shared" si="0"/>
        <v>0</v>
      </c>
      <c r="G14">
        <f t="shared" si="1"/>
        <v>0</v>
      </c>
      <c r="H14">
        <f t="shared" si="2"/>
        <v>0</v>
      </c>
      <c r="I14">
        <f t="shared" si="3"/>
        <v>1</v>
      </c>
    </row>
    <row r="15" spans="1:14" x14ac:dyDescent="0.25">
      <c r="A15" s="4">
        <v>43873</v>
      </c>
      <c r="B15">
        <v>1</v>
      </c>
      <c r="C15">
        <v>0</v>
      </c>
      <c r="D15">
        <v>0</v>
      </c>
      <c r="F15">
        <f t="shared" si="0"/>
        <v>0</v>
      </c>
      <c r="G15">
        <f t="shared" si="1"/>
        <v>0</v>
      </c>
      <c r="H15">
        <f t="shared" si="2"/>
        <v>0</v>
      </c>
      <c r="I15">
        <f t="shared" si="3"/>
        <v>1</v>
      </c>
    </row>
    <row r="16" spans="1:14" x14ac:dyDescent="0.25">
      <c r="A16" s="4">
        <v>43874</v>
      </c>
      <c r="B16">
        <v>1</v>
      </c>
      <c r="C16">
        <v>0</v>
      </c>
      <c r="D16">
        <v>0</v>
      </c>
      <c r="F16">
        <f t="shared" si="0"/>
        <v>0</v>
      </c>
      <c r="G16">
        <f t="shared" si="1"/>
        <v>0</v>
      </c>
      <c r="H16">
        <f t="shared" si="2"/>
        <v>0</v>
      </c>
      <c r="I16">
        <f t="shared" si="3"/>
        <v>1</v>
      </c>
    </row>
    <row r="17" spans="1:9" x14ac:dyDescent="0.25">
      <c r="A17" s="4">
        <v>43875</v>
      </c>
      <c r="B17">
        <v>1</v>
      </c>
      <c r="C17">
        <v>0</v>
      </c>
      <c r="D17">
        <v>0</v>
      </c>
      <c r="F17">
        <f t="shared" si="0"/>
        <v>0</v>
      </c>
      <c r="G17">
        <f t="shared" si="1"/>
        <v>0</v>
      </c>
      <c r="H17">
        <f t="shared" si="2"/>
        <v>0</v>
      </c>
      <c r="I17">
        <f t="shared" si="3"/>
        <v>1</v>
      </c>
    </row>
    <row r="18" spans="1:9" x14ac:dyDescent="0.25">
      <c r="A18" s="4">
        <v>43876</v>
      </c>
      <c r="B18">
        <v>1</v>
      </c>
      <c r="C18">
        <v>0</v>
      </c>
      <c r="D18">
        <v>0</v>
      </c>
      <c r="F18">
        <f t="shared" si="0"/>
        <v>0</v>
      </c>
      <c r="G18">
        <f t="shared" si="1"/>
        <v>0</v>
      </c>
      <c r="H18">
        <f t="shared" si="2"/>
        <v>0</v>
      </c>
      <c r="I18">
        <f t="shared" si="3"/>
        <v>1</v>
      </c>
    </row>
    <row r="19" spans="1:9" x14ac:dyDescent="0.25">
      <c r="A19" s="4">
        <v>43877</v>
      </c>
      <c r="B19">
        <v>1</v>
      </c>
      <c r="C19">
        <v>0</v>
      </c>
      <c r="D19">
        <v>0</v>
      </c>
      <c r="F19">
        <f t="shared" si="0"/>
        <v>0</v>
      </c>
      <c r="G19">
        <f t="shared" si="1"/>
        <v>0</v>
      </c>
      <c r="H19">
        <f t="shared" si="2"/>
        <v>0</v>
      </c>
      <c r="I19">
        <f t="shared" si="3"/>
        <v>1</v>
      </c>
    </row>
    <row r="20" spans="1:9" x14ac:dyDescent="0.25">
      <c r="A20" s="4">
        <v>43878</v>
      </c>
      <c r="B20">
        <v>1</v>
      </c>
      <c r="C20">
        <v>0</v>
      </c>
      <c r="D20">
        <v>0</v>
      </c>
      <c r="F20">
        <f t="shared" si="0"/>
        <v>0</v>
      </c>
      <c r="G20">
        <f t="shared" si="1"/>
        <v>0</v>
      </c>
      <c r="H20">
        <f t="shared" si="2"/>
        <v>0</v>
      </c>
      <c r="I20">
        <f t="shared" si="3"/>
        <v>1</v>
      </c>
    </row>
    <row r="21" spans="1:9" x14ac:dyDescent="0.25">
      <c r="A21" s="4">
        <v>43879</v>
      </c>
      <c r="B21">
        <v>1</v>
      </c>
      <c r="C21">
        <v>0</v>
      </c>
      <c r="D21">
        <v>0</v>
      </c>
      <c r="F21">
        <f t="shared" si="0"/>
        <v>0</v>
      </c>
      <c r="G21">
        <f t="shared" si="1"/>
        <v>0</v>
      </c>
      <c r="H21">
        <f t="shared" si="2"/>
        <v>0</v>
      </c>
      <c r="I21">
        <f t="shared" si="3"/>
        <v>1</v>
      </c>
    </row>
    <row r="22" spans="1:9" x14ac:dyDescent="0.25">
      <c r="A22" s="4">
        <v>43880</v>
      </c>
      <c r="B22">
        <v>1</v>
      </c>
      <c r="C22">
        <v>0</v>
      </c>
      <c r="D22">
        <v>0</v>
      </c>
      <c r="F22">
        <f t="shared" si="0"/>
        <v>0</v>
      </c>
      <c r="G22">
        <f t="shared" si="1"/>
        <v>0</v>
      </c>
      <c r="H22">
        <f t="shared" si="2"/>
        <v>0</v>
      </c>
      <c r="I22">
        <f t="shared" si="3"/>
        <v>1</v>
      </c>
    </row>
    <row r="23" spans="1:9" x14ac:dyDescent="0.25">
      <c r="A23" s="4">
        <v>43881</v>
      </c>
      <c r="B23">
        <v>1</v>
      </c>
      <c r="C23">
        <v>0</v>
      </c>
      <c r="D23">
        <v>0</v>
      </c>
      <c r="F23">
        <f t="shared" si="0"/>
        <v>0</v>
      </c>
      <c r="G23">
        <f t="shared" si="1"/>
        <v>0</v>
      </c>
      <c r="H23">
        <f t="shared" si="2"/>
        <v>0</v>
      </c>
      <c r="I23">
        <f t="shared" si="3"/>
        <v>1</v>
      </c>
    </row>
    <row r="24" spans="1:9" x14ac:dyDescent="0.25">
      <c r="A24" s="4">
        <v>43882</v>
      </c>
      <c r="B24">
        <v>1</v>
      </c>
      <c r="C24">
        <v>0</v>
      </c>
      <c r="D24">
        <v>0</v>
      </c>
      <c r="F24">
        <f t="shared" si="0"/>
        <v>0</v>
      </c>
      <c r="G24">
        <f t="shared" si="1"/>
        <v>0</v>
      </c>
      <c r="H24">
        <f t="shared" si="2"/>
        <v>0</v>
      </c>
      <c r="I24">
        <f t="shared" si="3"/>
        <v>1</v>
      </c>
    </row>
    <row r="25" spans="1:9" x14ac:dyDescent="0.25">
      <c r="A25" s="4">
        <v>43883</v>
      </c>
      <c r="B25">
        <v>1</v>
      </c>
      <c r="C25">
        <v>0</v>
      </c>
      <c r="D25">
        <v>0</v>
      </c>
      <c r="F25">
        <f t="shared" si="0"/>
        <v>0</v>
      </c>
      <c r="G25">
        <f t="shared" si="1"/>
        <v>0</v>
      </c>
      <c r="H25">
        <f t="shared" si="2"/>
        <v>0</v>
      </c>
      <c r="I25">
        <f t="shared" si="3"/>
        <v>1</v>
      </c>
    </row>
    <row r="26" spans="1:9" x14ac:dyDescent="0.25">
      <c r="A26" s="4">
        <v>43884</v>
      </c>
      <c r="B26">
        <v>1</v>
      </c>
      <c r="C26">
        <v>0</v>
      </c>
      <c r="D26">
        <v>0</v>
      </c>
      <c r="F26">
        <f t="shared" si="0"/>
        <v>0</v>
      </c>
      <c r="G26">
        <f t="shared" si="1"/>
        <v>0</v>
      </c>
      <c r="H26">
        <f t="shared" si="2"/>
        <v>0</v>
      </c>
      <c r="I26">
        <f t="shared" si="3"/>
        <v>1</v>
      </c>
    </row>
    <row r="27" spans="1:9" x14ac:dyDescent="0.25">
      <c r="A27" s="4">
        <v>43885</v>
      </c>
      <c r="B27">
        <v>1</v>
      </c>
      <c r="C27">
        <v>0</v>
      </c>
      <c r="D27">
        <v>0</v>
      </c>
      <c r="F27">
        <f t="shared" si="0"/>
        <v>0</v>
      </c>
      <c r="G27">
        <f t="shared" si="1"/>
        <v>0</v>
      </c>
      <c r="H27">
        <f t="shared" si="2"/>
        <v>0</v>
      </c>
      <c r="I27">
        <f t="shared" si="3"/>
        <v>1</v>
      </c>
    </row>
    <row r="28" spans="1:9" x14ac:dyDescent="0.25">
      <c r="A28" s="4">
        <v>43886</v>
      </c>
      <c r="B28">
        <v>1</v>
      </c>
      <c r="C28">
        <v>0</v>
      </c>
      <c r="D28">
        <v>0</v>
      </c>
      <c r="F28">
        <f t="shared" si="0"/>
        <v>0</v>
      </c>
      <c r="G28">
        <f t="shared" si="1"/>
        <v>0</v>
      </c>
      <c r="H28">
        <f t="shared" si="2"/>
        <v>0</v>
      </c>
      <c r="I28">
        <f t="shared" si="3"/>
        <v>1</v>
      </c>
    </row>
    <row r="29" spans="1:9" x14ac:dyDescent="0.25">
      <c r="A29" s="4">
        <v>43887</v>
      </c>
      <c r="B29">
        <v>2</v>
      </c>
      <c r="C29">
        <v>0</v>
      </c>
      <c r="D29">
        <v>0</v>
      </c>
      <c r="F29">
        <f t="shared" si="0"/>
        <v>1</v>
      </c>
      <c r="G29">
        <f t="shared" si="1"/>
        <v>0</v>
      </c>
      <c r="H29">
        <f t="shared" si="2"/>
        <v>0</v>
      </c>
      <c r="I29">
        <f t="shared" si="3"/>
        <v>2</v>
      </c>
    </row>
    <row r="30" spans="1:9" x14ac:dyDescent="0.25">
      <c r="A30" s="4">
        <v>43888</v>
      </c>
      <c r="B30">
        <v>7</v>
      </c>
      <c r="C30">
        <v>0</v>
      </c>
      <c r="D30">
        <v>0</v>
      </c>
      <c r="F30">
        <f t="shared" si="0"/>
        <v>5</v>
      </c>
      <c r="G30">
        <f t="shared" si="1"/>
        <v>0</v>
      </c>
      <c r="H30">
        <f t="shared" si="2"/>
        <v>0</v>
      </c>
      <c r="I30">
        <f t="shared" si="3"/>
        <v>7</v>
      </c>
    </row>
    <row r="31" spans="1:9" x14ac:dyDescent="0.25">
      <c r="A31" s="4">
        <v>43889</v>
      </c>
      <c r="B31">
        <v>7</v>
      </c>
      <c r="C31">
        <v>0</v>
      </c>
      <c r="D31">
        <v>0</v>
      </c>
      <c r="F31">
        <f t="shared" si="0"/>
        <v>0</v>
      </c>
      <c r="G31">
        <f t="shared" si="1"/>
        <v>0</v>
      </c>
      <c r="H31">
        <f t="shared" si="2"/>
        <v>0</v>
      </c>
      <c r="I31">
        <f t="shared" si="3"/>
        <v>7</v>
      </c>
    </row>
    <row r="32" spans="1:9" x14ac:dyDescent="0.25">
      <c r="A32" s="4">
        <v>43890</v>
      </c>
      <c r="B32">
        <v>12</v>
      </c>
      <c r="C32">
        <v>0</v>
      </c>
      <c r="D32">
        <v>0</v>
      </c>
      <c r="F32">
        <f t="shared" si="0"/>
        <v>5</v>
      </c>
      <c r="G32">
        <f t="shared" si="1"/>
        <v>0</v>
      </c>
      <c r="H32">
        <f t="shared" si="2"/>
        <v>0</v>
      </c>
      <c r="I32">
        <f t="shared" si="3"/>
        <v>12</v>
      </c>
    </row>
    <row r="33" spans="1:14" x14ac:dyDescent="0.25">
      <c r="A33" s="4">
        <v>43891</v>
      </c>
      <c r="B33">
        <v>14</v>
      </c>
      <c r="C33">
        <v>0</v>
      </c>
      <c r="D33">
        <v>0</v>
      </c>
      <c r="F33">
        <f t="shared" si="0"/>
        <v>2</v>
      </c>
      <c r="G33">
        <f t="shared" si="1"/>
        <v>0</v>
      </c>
      <c r="H33">
        <f t="shared" si="2"/>
        <v>0</v>
      </c>
      <c r="I33">
        <f t="shared" si="3"/>
        <v>14</v>
      </c>
      <c r="J33">
        <f>F33/I32*$B$2/($B$2-B32)</f>
        <v>0.16666686470111536</v>
      </c>
      <c r="K33">
        <f>G33/I32</f>
        <v>0</v>
      </c>
      <c r="L33">
        <f>H33/I32</f>
        <v>0</v>
      </c>
      <c r="M33" s="19">
        <v>0</v>
      </c>
      <c r="N33" s="47">
        <f>C33/B33</f>
        <v>0</v>
      </c>
    </row>
    <row r="34" spans="1:14" x14ac:dyDescent="0.25">
      <c r="A34" s="4">
        <v>43892</v>
      </c>
      <c r="B34">
        <v>15</v>
      </c>
      <c r="C34">
        <v>0</v>
      </c>
      <c r="D34">
        <v>0</v>
      </c>
      <c r="F34">
        <f t="shared" si="0"/>
        <v>1</v>
      </c>
      <c r="G34">
        <f t="shared" si="1"/>
        <v>0</v>
      </c>
      <c r="H34">
        <f t="shared" si="2"/>
        <v>0</v>
      </c>
      <c r="I34">
        <f t="shared" si="3"/>
        <v>15</v>
      </c>
      <c r="J34">
        <f t="shared" ref="J34:J72" si="4">F34/I33*$B$2/($B$2-B33)</f>
        <v>7.142867044581537E-2</v>
      </c>
      <c r="K34">
        <f t="shared" ref="K34:K69" si="5">G34/I33</f>
        <v>0</v>
      </c>
      <c r="L34">
        <f t="shared" ref="L34:L69" si="6">H34/I33</f>
        <v>0</v>
      </c>
      <c r="M34" s="19">
        <v>0</v>
      </c>
      <c r="N34" s="47">
        <f t="shared" ref="N34:N82" si="7">C34/B34</f>
        <v>0</v>
      </c>
    </row>
    <row r="35" spans="1:14" x14ac:dyDescent="0.25">
      <c r="A35" s="4">
        <v>43893</v>
      </c>
      <c r="B35">
        <v>21</v>
      </c>
      <c r="C35">
        <v>0</v>
      </c>
      <c r="D35">
        <v>0</v>
      </c>
      <c r="F35">
        <f t="shared" si="0"/>
        <v>6</v>
      </c>
      <c r="G35">
        <f t="shared" si="1"/>
        <v>0</v>
      </c>
      <c r="H35">
        <f t="shared" si="2"/>
        <v>0</v>
      </c>
      <c r="I35">
        <f t="shared" si="3"/>
        <v>21</v>
      </c>
      <c r="J35">
        <f t="shared" si="4"/>
        <v>0.40000059410352257</v>
      </c>
      <c r="K35">
        <f t="shared" si="5"/>
        <v>0</v>
      </c>
      <c r="L35">
        <f t="shared" si="6"/>
        <v>0</v>
      </c>
      <c r="M35" s="19">
        <v>0</v>
      </c>
      <c r="N35" s="47">
        <f t="shared" si="7"/>
        <v>0</v>
      </c>
    </row>
    <row r="36" spans="1:14" x14ac:dyDescent="0.25">
      <c r="A36" s="4">
        <v>43894</v>
      </c>
      <c r="B36">
        <v>35</v>
      </c>
      <c r="C36">
        <v>0</v>
      </c>
      <c r="D36">
        <v>0</v>
      </c>
      <c r="F36">
        <f t="shared" si="0"/>
        <v>14</v>
      </c>
      <c r="G36">
        <f t="shared" si="1"/>
        <v>0</v>
      </c>
      <c r="H36">
        <f t="shared" si="2"/>
        <v>0</v>
      </c>
      <c r="I36">
        <f t="shared" si="3"/>
        <v>35</v>
      </c>
      <c r="J36">
        <f t="shared" si="4"/>
        <v>0.66666805290904285</v>
      </c>
      <c r="K36">
        <f t="shared" si="5"/>
        <v>0</v>
      </c>
      <c r="L36">
        <f t="shared" si="6"/>
        <v>0</v>
      </c>
      <c r="M36" s="19">
        <v>0</v>
      </c>
      <c r="N36" s="47">
        <f t="shared" si="7"/>
        <v>0</v>
      </c>
    </row>
    <row r="37" spans="1:14" x14ac:dyDescent="0.25">
      <c r="A37" s="4">
        <v>43895</v>
      </c>
      <c r="B37">
        <v>94</v>
      </c>
      <c r="C37">
        <v>0</v>
      </c>
      <c r="D37">
        <v>0</v>
      </c>
      <c r="F37">
        <f t="shared" ref="F37:F62" si="8">B37-B36</f>
        <v>59</v>
      </c>
      <c r="G37">
        <f t="shared" ref="G37:G62" si="9">C37-C36</f>
        <v>0</v>
      </c>
      <c r="H37">
        <f t="shared" ref="H37:H62" si="10">D37-D36</f>
        <v>0</v>
      </c>
      <c r="I37">
        <f t="shared" si="3"/>
        <v>94</v>
      </c>
      <c r="J37">
        <f t="shared" si="4"/>
        <v>1.6857201277438267</v>
      </c>
      <c r="K37">
        <f t="shared" si="5"/>
        <v>0</v>
      </c>
      <c r="L37">
        <f t="shared" si="6"/>
        <v>0</v>
      </c>
      <c r="M37" s="19">
        <v>0</v>
      </c>
      <c r="N37" s="47">
        <f t="shared" si="7"/>
        <v>0</v>
      </c>
    </row>
    <row r="38" spans="1:14" x14ac:dyDescent="0.25">
      <c r="A38" s="4">
        <v>43896</v>
      </c>
      <c r="B38">
        <v>101</v>
      </c>
      <c r="C38">
        <v>0</v>
      </c>
      <c r="D38">
        <v>0</v>
      </c>
      <c r="F38">
        <f t="shared" si="8"/>
        <v>7</v>
      </c>
      <c r="G38">
        <f t="shared" si="9"/>
        <v>0</v>
      </c>
      <c r="H38">
        <f t="shared" si="10"/>
        <v>0</v>
      </c>
      <c r="I38">
        <f t="shared" si="3"/>
        <v>101</v>
      </c>
      <c r="J38">
        <f t="shared" si="4"/>
        <v>7.4468778232581148E-2</v>
      </c>
      <c r="K38">
        <f t="shared" si="5"/>
        <v>0</v>
      </c>
      <c r="L38">
        <f t="shared" si="6"/>
        <v>0</v>
      </c>
      <c r="M38" s="19">
        <v>0</v>
      </c>
      <c r="N38" s="47">
        <f t="shared" si="7"/>
        <v>0</v>
      </c>
    </row>
    <row r="39" spans="1:14" x14ac:dyDescent="0.25">
      <c r="A39" s="4">
        <v>43897</v>
      </c>
      <c r="B39">
        <v>161</v>
      </c>
      <c r="C39">
        <v>0</v>
      </c>
      <c r="D39">
        <v>0</v>
      </c>
      <c r="F39">
        <f t="shared" si="8"/>
        <v>60</v>
      </c>
      <c r="G39">
        <f t="shared" si="9"/>
        <v>0</v>
      </c>
      <c r="H39">
        <f t="shared" si="10"/>
        <v>0</v>
      </c>
      <c r="I39">
        <f t="shared" si="3"/>
        <v>161</v>
      </c>
      <c r="J39">
        <f t="shared" si="4"/>
        <v>0.59406534702641067</v>
      </c>
      <c r="K39">
        <f t="shared" si="5"/>
        <v>0</v>
      </c>
      <c r="L39">
        <f t="shared" si="6"/>
        <v>0</v>
      </c>
      <c r="M39" s="19">
        <v>0</v>
      </c>
      <c r="N39" s="47">
        <f t="shared" si="7"/>
        <v>0</v>
      </c>
    </row>
    <row r="40" spans="1:14" x14ac:dyDescent="0.25">
      <c r="A40" s="4">
        <v>43898</v>
      </c>
      <c r="B40">
        <v>203</v>
      </c>
      <c r="C40">
        <v>0</v>
      </c>
      <c r="D40">
        <v>0</v>
      </c>
      <c r="F40">
        <f t="shared" si="8"/>
        <v>42</v>
      </c>
      <c r="G40">
        <f t="shared" si="9"/>
        <v>0</v>
      </c>
      <c r="H40">
        <f t="shared" si="10"/>
        <v>0</v>
      </c>
      <c r="I40">
        <f t="shared" si="3"/>
        <v>203</v>
      </c>
      <c r="J40">
        <f t="shared" si="4"/>
        <v>0.26087372400217063</v>
      </c>
      <c r="K40">
        <f t="shared" si="5"/>
        <v>0</v>
      </c>
      <c r="L40">
        <f t="shared" si="6"/>
        <v>0</v>
      </c>
      <c r="M40" s="19">
        <v>0</v>
      </c>
      <c r="N40" s="47">
        <f t="shared" si="7"/>
        <v>0</v>
      </c>
    </row>
    <row r="41" spans="1:14" x14ac:dyDescent="0.25">
      <c r="A41" s="4">
        <v>43899</v>
      </c>
      <c r="B41">
        <v>248</v>
      </c>
      <c r="C41">
        <v>0</v>
      </c>
      <c r="D41">
        <v>1</v>
      </c>
      <c r="F41">
        <f t="shared" si="8"/>
        <v>45</v>
      </c>
      <c r="G41">
        <f t="shared" si="9"/>
        <v>0</v>
      </c>
      <c r="H41">
        <f t="shared" si="10"/>
        <v>1</v>
      </c>
      <c r="I41">
        <f t="shared" si="3"/>
        <v>247</v>
      </c>
      <c r="J41">
        <f t="shared" si="4"/>
        <v>0.2216793327066566</v>
      </c>
      <c r="K41">
        <f t="shared" si="5"/>
        <v>0</v>
      </c>
      <c r="L41">
        <f t="shared" si="6"/>
        <v>4.9261083743842365E-3</v>
      </c>
      <c r="M41">
        <f t="shared" ref="M41:M65" si="11">J41/(K41+L41)</f>
        <v>45.000904539451291</v>
      </c>
      <c r="N41" s="47">
        <f t="shared" si="7"/>
        <v>0</v>
      </c>
    </row>
    <row r="42" spans="1:14" x14ac:dyDescent="0.25">
      <c r="A42" s="4">
        <v>43900</v>
      </c>
      <c r="B42">
        <v>355</v>
      </c>
      <c r="C42">
        <v>0</v>
      </c>
      <c r="D42">
        <v>1</v>
      </c>
      <c r="F42">
        <f t="shared" si="8"/>
        <v>107</v>
      </c>
      <c r="G42">
        <f t="shared" si="9"/>
        <v>0</v>
      </c>
      <c r="H42">
        <f t="shared" si="10"/>
        <v>0</v>
      </c>
      <c r="I42">
        <f t="shared" si="3"/>
        <v>354</v>
      </c>
      <c r="J42">
        <f t="shared" si="4"/>
        <v>0.43320901855249666</v>
      </c>
      <c r="K42">
        <f t="shared" si="5"/>
        <v>0</v>
      </c>
      <c r="L42">
        <f t="shared" si="6"/>
        <v>0</v>
      </c>
      <c r="M42" s="19">
        <v>0</v>
      </c>
      <c r="N42" s="47">
        <f t="shared" si="7"/>
        <v>0</v>
      </c>
    </row>
    <row r="43" spans="1:14" x14ac:dyDescent="0.25">
      <c r="A43" s="4">
        <v>43901</v>
      </c>
      <c r="B43">
        <v>500</v>
      </c>
      <c r="C43">
        <v>1</v>
      </c>
      <c r="D43">
        <v>1</v>
      </c>
      <c r="F43">
        <f t="shared" si="8"/>
        <v>145</v>
      </c>
      <c r="G43">
        <f t="shared" si="9"/>
        <v>1</v>
      </c>
      <c r="H43">
        <f t="shared" si="10"/>
        <v>0</v>
      </c>
      <c r="I43">
        <f t="shared" si="3"/>
        <v>498</v>
      </c>
      <c r="J43">
        <f t="shared" si="4"/>
        <v>0.40961891831846015</v>
      </c>
      <c r="K43">
        <f t="shared" si="5"/>
        <v>2.8248587570621469E-3</v>
      </c>
      <c r="L43">
        <f t="shared" si="6"/>
        <v>0</v>
      </c>
      <c r="M43">
        <f t="shared" si="11"/>
        <v>145.0050970847349</v>
      </c>
      <c r="N43" s="47">
        <f t="shared" si="7"/>
        <v>2E-3</v>
      </c>
    </row>
    <row r="44" spans="1:14" x14ac:dyDescent="0.25">
      <c r="A44" s="4">
        <v>43902</v>
      </c>
      <c r="B44">
        <v>599</v>
      </c>
      <c r="C44">
        <v>1</v>
      </c>
      <c r="D44">
        <v>1</v>
      </c>
      <c r="F44">
        <f t="shared" si="8"/>
        <v>99</v>
      </c>
      <c r="G44">
        <f t="shared" si="9"/>
        <v>0</v>
      </c>
      <c r="H44">
        <f t="shared" si="10"/>
        <v>0</v>
      </c>
      <c r="I44">
        <f t="shared" si="3"/>
        <v>597</v>
      </c>
      <c r="J44">
        <f t="shared" si="4"/>
        <v>0.19880502327199154</v>
      </c>
      <c r="K44">
        <f t="shared" si="5"/>
        <v>0</v>
      </c>
      <c r="L44">
        <f t="shared" si="6"/>
        <v>0</v>
      </c>
      <c r="M44" s="19">
        <v>0</v>
      </c>
      <c r="N44" s="47">
        <f t="shared" si="7"/>
        <v>1.6694490818030051E-3</v>
      </c>
    </row>
    <row r="45" spans="1:14" x14ac:dyDescent="0.25">
      <c r="A45" s="4">
        <v>43903</v>
      </c>
      <c r="B45">
        <v>814</v>
      </c>
      <c r="C45">
        <v>1</v>
      </c>
      <c r="D45">
        <v>1</v>
      </c>
      <c r="F45">
        <f t="shared" si="8"/>
        <v>215</v>
      </c>
      <c r="G45">
        <f t="shared" si="9"/>
        <v>0</v>
      </c>
      <c r="H45">
        <f t="shared" si="10"/>
        <v>0</v>
      </c>
      <c r="I45">
        <f t="shared" si="3"/>
        <v>812</v>
      </c>
      <c r="J45">
        <f t="shared" si="4"/>
        <v>0.36015536461383946</v>
      </c>
      <c r="K45">
        <f t="shared" si="5"/>
        <v>0</v>
      </c>
      <c r="L45">
        <f t="shared" si="6"/>
        <v>0</v>
      </c>
      <c r="M45" s="19">
        <v>0</v>
      </c>
      <c r="N45" s="47">
        <f t="shared" si="7"/>
        <v>1.2285012285012285E-3</v>
      </c>
    </row>
    <row r="46" spans="1:14" x14ac:dyDescent="0.25">
      <c r="A46" s="4">
        <v>43904</v>
      </c>
      <c r="B46">
        <v>961</v>
      </c>
      <c r="C46">
        <v>2</v>
      </c>
      <c r="D46">
        <v>1</v>
      </c>
      <c r="F46">
        <f t="shared" si="8"/>
        <v>147</v>
      </c>
      <c r="G46">
        <f t="shared" si="9"/>
        <v>1</v>
      </c>
      <c r="H46">
        <f t="shared" si="10"/>
        <v>0</v>
      </c>
      <c r="I46">
        <f t="shared" si="3"/>
        <v>958</v>
      </c>
      <c r="J46">
        <f t="shared" si="4"/>
        <v>0.18104907530048334</v>
      </c>
      <c r="K46">
        <f t="shared" si="5"/>
        <v>1.2315270935960591E-3</v>
      </c>
      <c r="L46">
        <f t="shared" si="6"/>
        <v>0</v>
      </c>
      <c r="M46">
        <f t="shared" si="11"/>
        <v>147.01184914399246</v>
      </c>
      <c r="N46" s="47">
        <f t="shared" si="7"/>
        <v>2.0811654526534861E-3</v>
      </c>
    </row>
    <row r="47" spans="1:14" x14ac:dyDescent="0.25">
      <c r="A47" s="4">
        <v>43905</v>
      </c>
      <c r="B47">
        <v>1022</v>
      </c>
      <c r="C47">
        <v>3</v>
      </c>
      <c r="D47">
        <v>1</v>
      </c>
      <c r="F47">
        <f t="shared" si="8"/>
        <v>61</v>
      </c>
      <c r="G47">
        <f t="shared" si="9"/>
        <v>1</v>
      </c>
      <c r="H47">
        <f t="shared" si="10"/>
        <v>0</v>
      </c>
      <c r="I47">
        <f t="shared" si="3"/>
        <v>1018</v>
      </c>
      <c r="J47">
        <f t="shared" si="4"/>
        <v>6.3680381037778594E-2</v>
      </c>
      <c r="K47">
        <f t="shared" si="5"/>
        <v>1.0438413361169101E-3</v>
      </c>
      <c r="L47">
        <f t="shared" si="6"/>
        <v>0</v>
      </c>
      <c r="M47">
        <f t="shared" si="11"/>
        <v>61.005805034191901</v>
      </c>
      <c r="N47" s="47">
        <f t="shared" si="7"/>
        <v>2.9354207436399216E-3</v>
      </c>
    </row>
    <row r="48" spans="1:14" x14ac:dyDescent="0.25">
      <c r="A48" s="4">
        <v>43906</v>
      </c>
      <c r="B48">
        <v>1103</v>
      </c>
      <c r="C48">
        <v>6</v>
      </c>
      <c r="D48">
        <v>1</v>
      </c>
      <c r="E48" s="21" t="s">
        <v>168</v>
      </c>
      <c r="F48">
        <f t="shared" si="8"/>
        <v>81</v>
      </c>
      <c r="G48">
        <f t="shared" si="9"/>
        <v>3</v>
      </c>
      <c r="H48">
        <f t="shared" si="10"/>
        <v>0</v>
      </c>
      <c r="I48">
        <f t="shared" si="3"/>
        <v>1096</v>
      </c>
      <c r="J48">
        <f t="shared" si="4"/>
        <v>7.957583267553299E-2</v>
      </c>
      <c r="K48">
        <f t="shared" si="5"/>
        <v>2.9469548133595285E-3</v>
      </c>
      <c r="L48">
        <f t="shared" si="6"/>
        <v>0</v>
      </c>
      <c r="M48">
        <f t="shared" si="11"/>
        <v>27.002732554564194</v>
      </c>
      <c r="N48" s="47">
        <f t="shared" si="7"/>
        <v>5.4397098821396192E-3</v>
      </c>
    </row>
    <row r="49" spans="1:14" x14ac:dyDescent="0.25">
      <c r="A49" s="4">
        <v>43907</v>
      </c>
      <c r="B49">
        <v>1190</v>
      </c>
      <c r="C49">
        <v>7</v>
      </c>
      <c r="D49">
        <v>1</v>
      </c>
      <c r="F49">
        <f t="shared" si="8"/>
        <v>87</v>
      </c>
      <c r="G49">
        <f t="shared" si="9"/>
        <v>1</v>
      </c>
      <c r="H49">
        <f t="shared" si="10"/>
        <v>0</v>
      </c>
      <c r="I49">
        <f t="shared" si="3"/>
        <v>1182</v>
      </c>
      <c r="J49">
        <f t="shared" si="4"/>
        <v>7.9388232498570882E-2</v>
      </c>
      <c r="K49">
        <f t="shared" si="5"/>
        <v>9.1240875912408756E-4</v>
      </c>
      <c r="L49">
        <f t="shared" si="6"/>
        <v>0</v>
      </c>
      <c r="M49">
        <f t="shared" si="11"/>
        <v>87.009502818433688</v>
      </c>
      <c r="N49" s="47">
        <f t="shared" si="7"/>
        <v>5.8823529411764705E-3</v>
      </c>
    </row>
    <row r="50" spans="1:14" x14ac:dyDescent="0.25">
      <c r="A50" s="4">
        <v>43908</v>
      </c>
      <c r="B50">
        <v>1279</v>
      </c>
      <c r="C50">
        <v>10</v>
      </c>
      <c r="D50">
        <v>1</v>
      </c>
      <c r="F50">
        <f t="shared" si="8"/>
        <v>89</v>
      </c>
      <c r="G50">
        <f t="shared" si="9"/>
        <v>3</v>
      </c>
      <c r="H50">
        <f t="shared" si="10"/>
        <v>0</v>
      </c>
      <c r="I50">
        <f t="shared" si="3"/>
        <v>1268</v>
      </c>
      <c r="J50">
        <f t="shared" si="4"/>
        <v>7.5304981503883733E-2</v>
      </c>
      <c r="K50">
        <f t="shared" si="5"/>
        <v>2.5380710659898475E-3</v>
      </c>
      <c r="L50">
        <f t="shared" si="6"/>
        <v>0</v>
      </c>
      <c r="M50">
        <f t="shared" si="11"/>
        <v>29.670162712530193</v>
      </c>
      <c r="N50" s="47">
        <f t="shared" si="7"/>
        <v>7.8186082877247844E-3</v>
      </c>
    </row>
    <row r="51" spans="1:14" x14ac:dyDescent="0.25">
      <c r="A51" s="4">
        <v>43909</v>
      </c>
      <c r="B51">
        <v>1439</v>
      </c>
      <c r="C51">
        <v>11</v>
      </c>
      <c r="D51">
        <v>16</v>
      </c>
      <c r="F51">
        <f t="shared" si="8"/>
        <v>160</v>
      </c>
      <c r="G51">
        <f t="shared" si="9"/>
        <v>1</v>
      </c>
      <c r="H51">
        <f t="shared" si="10"/>
        <v>15</v>
      </c>
      <c r="I51">
        <f t="shared" si="3"/>
        <v>1412</v>
      </c>
      <c r="J51">
        <f t="shared" si="4"/>
        <v>0.1261989474977801</v>
      </c>
      <c r="K51">
        <f t="shared" si="5"/>
        <v>7.8864353312302837E-4</v>
      </c>
      <c r="L51">
        <f t="shared" si="6"/>
        <v>1.1829652996845425E-2</v>
      </c>
      <c r="M51">
        <f t="shared" si="11"/>
        <v>10.001266589199073</v>
      </c>
      <c r="N51" s="47">
        <f t="shared" si="7"/>
        <v>7.6441973592772756E-3</v>
      </c>
    </row>
    <row r="52" spans="1:14" x14ac:dyDescent="0.25">
      <c r="A52" s="4">
        <v>43910</v>
      </c>
      <c r="B52">
        <v>1639</v>
      </c>
      <c r="C52">
        <v>16</v>
      </c>
      <c r="D52">
        <v>16</v>
      </c>
      <c r="F52">
        <f t="shared" si="8"/>
        <v>200</v>
      </c>
      <c r="G52">
        <f t="shared" si="9"/>
        <v>5</v>
      </c>
      <c r="H52">
        <f t="shared" si="10"/>
        <v>0</v>
      </c>
      <c r="I52">
        <f t="shared" si="3"/>
        <v>1607</v>
      </c>
      <c r="J52">
        <f t="shared" si="4"/>
        <v>0.14166324446481185</v>
      </c>
      <c r="K52">
        <f t="shared" si="5"/>
        <v>3.5410764872521247E-3</v>
      </c>
      <c r="L52">
        <f t="shared" si="6"/>
        <v>0</v>
      </c>
      <c r="M52">
        <f t="shared" si="11"/>
        <v>40.005700236862864</v>
      </c>
      <c r="N52" s="47">
        <f t="shared" si="7"/>
        <v>9.762050030506406E-3</v>
      </c>
    </row>
    <row r="53" spans="1:14" x14ac:dyDescent="0.25">
      <c r="A53" s="4">
        <v>43911</v>
      </c>
      <c r="B53">
        <v>1763</v>
      </c>
      <c r="C53">
        <v>20</v>
      </c>
      <c r="D53">
        <v>16</v>
      </c>
      <c r="F53">
        <f t="shared" si="8"/>
        <v>124</v>
      </c>
      <c r="G53">
        <f t="shared" si="9"/>
        <v>4</v>
      </c>
      <c r="H53">
        <f t="shared" si="10"/>
        <v>0</v>
      </c>
      <c r="I53">
        <f t="shared" si="3"/>
        <v>1727</v>
      </c>
      <c r="J53">
        <f t="shared" si="4"/>
        <v>7.7174939083450009E-2</v>
      </c>
      <c r="K53">
        <f t="shared" si="5"/>
        <v>2.4891101431238332E-3</v>
      </c>
      <c r="L53">
        <f t="shared" si="6"/>
        <v>0</v>
      </c>
      <c r="M53">
        <f t="shared" si="11"/>
        <v>31.00503177677604</v>
      </c>
      <c r="N53" s="47">
        <f t="shared" si="7"/>
        <v>1.1344299489506523E-2</v>
      </c>
    </row>
    <row r="54" spans="1:14" x14ac:dyDescent="0.25">
      <c r="A54" s="4">
        <v>43912</v>
      </c>
      <c r="B54">
        <v>1931</v>
      </c>
      <c r="C54">
        <v>21</v>
      </c>
      <c r="D54">
        <v>16</v>
      </c>
      <c r="F54">
        <f t="shared" si="8"/>
        <v>168</v>
      </c>
      <c r="G54">
        <f t="shared" si="9"/>
        <v>1</v>
      </c>
      <c r="H54">
        <f t="shared" si="10"/>
        <v>0</v>
      </c>
      <c r="I54">
        <f t="shared" si="3"/>
        <v>1894</v>
      </c>
      <c r="J54">
        <f t="shared" si="4"/>
        <v>9.7295502260105554E-2</v>
      </c>
      <c r="K54">
        <f t="shared" si="5"/>
        <v>5.7903879559930511E-4</v>
      </c>
      <c r="L54">
        <f t="shared" si="6"/>
        <v>0</v>
      </c>
      <c r="M54">
        <f t="shared" si="11"/>
        <v>168.02933240320229</v>
      </c>
      <c r="N54" s="47">
        <f t="shared" si="7"/>
        <v>1.0875194199896427E-2</v>
      </c>
    </row>
    <row r="55" spans="1:14" x14ac:dyDescent="0.25">
      <c r="A55" s="4">
        <v>43913</v>
      </c>
      <c r="B55">
        <v>2046</v>
      </c>
      <c r="C55">
        <v>25</v>
      </c>
      <c r="D55">
        <v>16</v>
      </c>
      <c r="F55">
        <f t="shared" si="8"/>
        <v>115</v>
      </c>
      <c r="G55">
        <f t="shared" si="9"/>
        <v>4</v>
      </c>
      <c r="H55">
        <f t="shared" si="10"/>
        <v>0</v>
      </c>
      <c r="I55">
        <f t="shared" si="3"/>
        <v>2005</v>
      </c>
      <c r="J55">
        <f t="shared" si="4"/>
        <v>6.0729668658287342E-2</v>
      </c>
      <c r="K55">
        <f t="shared" si="5"/>
        <v>2.1119324181626186E-3</v>
      </c>
      <c r="L55">
        <f t="shared" si="6"/>
        <v>0</v>
      </c>
      <c r="M55">
        <f t="shared" si="11"/>
        <v>28.755498109699058</v>
      </c>
      <c r="N55" s="47">
        <f t="shared" si="7"/>
        <v>1.2218963831867057E-2</v>
      </c>
    </row>
    <row r="56" spans="1:14" x14ac:dyDescent="0.25">
      <c r="A56" s="4">
        <v>43914</v>
      </c>
      <c r="B56">
        <v>2286</v>
      </c>
      <c r="C56">
        <v>36</v>
      </c>
      <c r="D56">
        <v>16</v>
      </c>
      <c r="F56">
        <f t="shared" si="8"/>
        <v>240</v>
      </c>
      <c r="G56">
        <f t="shared" si="9"/>
        <v>11</v>
      </c>
      <c r="H56">
        <f t="shared" si="10"/>
        <v>0</v>
      </c>
      <c r="I56">
        <f t="shared" si="3"/>
        <v>2234</v>
      </c>
      <c r="J56">
        <f t="shared" si="4"/>
        <v>0.11972500309836306</v>
      </c>
      <c r="K56">
        <f t="shared" si="5"/>
        <v>5.4862842892768084E-3</v>
      </c>
      <c r="L56">
        <f t="shared" si="6"/>
        <v>0</v>
      </c>
      <c r="M56">
        <f t="shared" si="11"/>
        <v>21.822602837474356</v>
      </c>
      <c r="N56" s="47">
        <f t="shared" si="7"/>
        <v>1.5748031496062992E-2</v>
      </c>
    </row>
    <row r="57" spans="1:14" x14ac:dyDescent="0.25">
      <c r="A57" s="4">
        <v>43915</v>
      </c>
      <c r="B57">
        <v>2526</v>
      </c>
      <c r="C57">
        <v>62</v>
      </c>
      <c r="D57">
        <v>16</v>
      </c>
      <c r="F57">
        <f t="shared" si="8"/>
        <v>240</v>
      </c>
      <c r="G57">
        <f t="shared" si="9"/>
        <v>26</v>
      </c>
      <c r="H57">
        <f t="shared" si="10"/>
        <v>0</v>
      </c>
      <c r="I57">
        <f t="shared" si="3"/>
        <v>2448</v>
      </c>
      <c r="J57">
        <f t="shared" si="4"/>
        <v>0.10745494048557452</v>
      </c>
      <c r="K57">
        <f t="shared" si="5"/>
        <v>1.1638316920322292E-2</v>
      </c>
      <c r="L57">
        <f t="shared" si="6"/>
        <v>0</v>
      </c>
      <c r="M57">
        <f t="shared" si="11"/>
        <v>9.2328591171066723</v>
      </c>
      <c r="N57" s="47">
        <f t="shared" si="7"/>
        <v>2.4544734758511481E-2</v>
      </c>
    </row>
    <row r="58" spans="1:14" x14ac:dyDescent="0.25">
      <c r="A58" s="4">
        <v>43916</v>
      </c>
      <c r="B58">
        <v>2840</v>
      </c>
      <c r="C58">
        <v>77</v>
      </c>
      <c r="D58">
        <v>16</v>
      </c>
      <c r="F58">
        <f t="shared" si="8"/>
        <v>314</v>
      </c>
      <c r="G58">
        <f t="shared" si="9"/>
        <v>15</v>
      </c>
      <c r="H58">
        <f t="shared" si="10"/>
        <v>0</v>
      </c>
      <c r="I58">
        <f t="shared" si="3"/>
        <v>2747</v>
      </c>
      <c r="J58">
        <f t="shared" si="4"/>
        <v>0.1283000639104297</v>
      </c>
      <c r="K58">
        <f t="shared" si="5"/>
        <v>6.1274509803921568E-3</v>
      </c>
      <c r="L58">
        <f t="shared" si="6"/>
        <v>0</v>
      </c>
      <c r="M58">
        <f t="shared" si="11"/>
        <v>20.938570430182125</v>
      </c>
      <c r="N58" s="47">
        <f t="shared" si="7"/>
        <v>2.7112676056338027E-2</v>
      </c>
    </row>
    <row r="59" spans="1:14" x14ac:dyDescent="0.25">
      <c r="A59" s="4">
        <v>43917</v>
      </c>
      <c r="B59">
        <v>3069</v>
      </c>
      <c r="C59">
        <v>105</v>
      </c>
      <c r="D59">
        <v>16</v>
      </c>
      <c r="F59">
        <f t="shared" si="8"/>
        <v>229</v>
      </c>
      <c r="G59">
        <f t="shared" si="9"/>
        <v>28</v>
      </c>
      <c r="H59">
        <f t="shared" si="10"/>
        <v>0</v>
      </c>
      <c r="I59">
        <f t="shared" si="3"/>
        <v>2948</v>
      </c>
      <c r="J59">
        <f t="shared" si="4"/>
        <v>8.3387118631060853E-2</v>
      </c>
      <c r="K59">
        <f t="shared" si="5"/>
        <v>1.0192937750273025E-2</v>
      </c>
      <c r="L59">
        <f t="shared" si="6"/>
        <v>0</v>
      </c>
      <c r="M59">
        <f t="shared" si="11"/>
        <v>8.1808719599830066</v>
      </c>
      <c r="N59" s="47">
        <f t="shared" si="7"/>
        <v>3.4213098729227759E-2</v>
      </c>
    </row>
    <row r="60" spans="1:14" x14ac:dyDescent="0.25">
      <c r="A60" s="4">
        <v>43918</v>
      </c>
      <c r="B60">
        <v>3447</v>
      </c>
      <c r="C60">
        <v>105</v>
      </c>
      <c r="D60">
        <v>16</v>
      </c>
      <c r="F60">
        <f t="shared" si="8"/>
        <v>378</v>
      </c>
      <c r="G60">
        <f t="shared" si="9"/>
        <v>0</v>
      </c>
      <c r="H60">
        <f t="shared" si="10"/>
        <v>0</v>
      </c>
      <c r="I60">
        <f t="shared" si="3"/>
        <v>3326</v>
      </c>
      <c r="J60">
        <f t="shared" si="4"/>
        <v>0.12826150029859335</v>
      </c>
      <c r="K60">
        <f t="shared" si="5"/>
        <v>0</v>
      </c>
      <c r="L60">
        <f t="shared" si="6"/>
        <v>0</v>
      </c>
      <c r="M60" s="19">
        <v>0</v>
      </c>
      <c r="N60" s="47">
        <f t="shared" si="7"/>
        <v>3.0461270670147953E-2</v>
      </c>
    </row>
    <row r="61" spans="1:14" x14ac:dyDescent="0.25">
      <c r="A61" s="4">
        <v>43919</v>
      </c>
      <c r="B61">
        <v>3700</v>
      </c>
      <c r="C61">
        <v>110</v>
      </c>
      <c r="D61">
        <v>16</v>
      </c>
      <c r="E61" s="21" t="s">
        <v>169</v>
      </c>
      <c r="F61">
        <f t="shared" si="8"/>
        <v>253</v>
      </c>
      <c r="G61">
        <f t="shared" si="9"/>
        <v>5</v>
      </c>
      <c r="H61">
        <f t="shared" si="10"/>
        <v>0</v>
      </c>
      <c r="I61">
        <f t="shared" si="3"/>
        <v>3574</v>
      </c>
      <c r="J61">
        <f t="shared" si="4"/>
        <v>7.6093319726578443E-2</v>
      </c>
      <c r="K61">
        <f t="shared" si="5"/>
        <v>1.5033072760072159E-3</v>
      </c>
      <c r="L61">
        <f t="shared" si="6"/>
        <v>0</v>
      </c>
      <c r="M61">
        <f t="shared" si="11"/>
        <v>50.617276282119981</v>
      </c>
      <c r="N61" s="47">
        <f t="shared" si="7"/>
        <v>2.9729729729729731E-2</v>
      </c>
    </row>
    <row r="62" spans="1:14" x14ac:dyDescent="0.25">
      <c r="A62" s="4">
        <v>43920</v>
      </c>
      <c r="B62">
        <v>4028</v>
      </c>
      <c r="C62">
        <v>146</v>
      </c>
      <c r="D62">
        <v>16</v>
      </c>
      <c r="F62">
        <f t="shared" si="8"/>
        <v>328</v>
      </c>
      <c r="G62">
        <f t="shared" si="9"/>
        <v>36</v>
      </c>
      <c r="H62">
        <f t="shared" si="10"/>
        <v>0</v>
      </c>
      <c r="I62">
        <f t="shared" si="3"/>
        <v>3866</v>
      </c>
      <c r="J62">
        <f t="shared" si="4"/>
        <v>9.1807557694922048E-2</v>
      </c>
      <c r="K62">
        <f t="shared" si="5"/>
        <v>1.0072747621712367E-2</v>
      </c>
      <c r="L62">
        <f t="shared" si="6"/>
        <v>0</v>
      </c>
      <c r="M62">
        <f t="shared" si="11"/>
        <v>9.1144503111569826</v>
      </c>
      <c r="N62" s="47">
        <f t="shared" si="7"/>
        <v>3.6246276067527311E-2</v>
      </c>
    </row>
    <row r="63" spans="1:14" x14ac:dyDescent="0.25">
      <c r="A63" s="4">
        <v>43921</v>
      </c>
      <c r="B63">
        <v>4435</v>
      </c>
      <c r="C63">
        <v>180</v>
      </c>
      <c r="D63">
        <v>16</v>
      </c>
      <c r="F63">
        <f t="shared" ref="F63:F64" si="12">B63-B62</f>
        <v>407</v>
      </c>
      <c r="G63">
        <f t="shared" ref="G63:G64" si="13">C63-C62</f>
        <v>34</v>
      </c>
      <c r="H63">
        <f t="shared" ref="H63:H64" si="14">D63-D62</f>
        <v>0</v>
      </c>
      <c r="I63">
        <f t="shared" ref="I63:I64" si="15">B63-C63-D63</f>
        <v>4239</v>
      </c>
      <c r="J63">
        <f t="shared" si="4"/>
        <v>0.10531877729374499</v>
      </c>
      <c r="K63">
        <f t="shared" si="5"/>
        <v>8.7946197620279356E-3</v>
      </c>
      <c r="L63">
        <f t="shared" si="6"/>
        <v>0</v>
      </c>
      <c r="M63">
        <f t="shared" si="11"/>
        <v>11.975364500518181</v>
      </c>
      <c r="N63" s="47">
        <f t="shared" si="7"/>
        <v>4.0586245772266064E-2</v>
      </c>
    </row>
    <row r="64" spans="1:14" x14ac:dyDescent="0.25">
      <c r="A64" s="4">
        <v>43922</v>
      </c>
      <c r="B64">
        <v>4947</v>
      </c>
      <c r="C64">
        <v>239</v>
      </c>
      <c r="D64">
        <v>103</v>
      </c>
      <c r="F64">
        <f t="shared" si="12"/>
        <v>512</v>
      </c>
      <c r="G64">
        <f t="shared" si="13"/>
        <v>59</v>
      </c>
      <c r="H64">
        <f t="shared" si="14"/>
        <v>87</v>
      </c>
      <c r="I64">
        <f t="shared" si="15"/>
        <v>4605</v>
      </c>
      <c r="J64">
        <f t="shared" si="4"/>
        <v>0.12083626772926867</v>
      </c>
      <c r="K64">
        <f t="shared" si="5"/>
        <v>1.3918376975701816E-2</v>
      </c>
      <c r="L64">
        <f t="shared" si="6"/>
        <v>2.0523708421797595E-2</v>
      </c>
      <c r="M64">
        <f t="shared" si="11"/>
        <v>3.5083899924956841</v>
      </c>
      <c r="N64" s="47">
        <f t="shared" si="7"/>
        <v>4.8312108348494039E-2</v>
      </c>
    </row>
    <row r="65" spans="1:14" x14ac:dyDescent="0.25">
      <c r="A65" s="4">
        <v>43923</v>
      </c>
      <c r="B65">
        <v>5568</v>
      </c>
      <c r="C65">
        <v>308</v>
      </c>
      <c r="D65">
        <v>103</v>
      </c>
      <c r="F65">
        <f t="shared" ref="F65" si="16">B65-B64</f>
        <v>621</v>
      </c>
      <c r="G65">
        <f t="shared" ref="G65" si="17">C65-C64</f>
        <v>69</v>
      </c>
      <c r="H65">
        <f t="shared" ref="H65" si="18">D65-D64</f>
        <v>0</v>
      </c>
      <c r="I65">
        <f t="shared" ref="I65" si="19">B65-C65-D65</f>
        <v>5157</v>
      </c>
      <c r="J65">
        <f t="shared" si="4"/>
        <v>0.13491950884746229</v>
      </c>
      <c r="K65">
        <f t="shared" si="5"/>
        <v>1.4983713355048859E-2</v>
      </c>
      <c r="L65">
        <f t="shared" si="6"/>
        <v>0</v>
      </c>
      <c r="M65">
        <f t="shared" si="11"/>
        <v>9.0044106991675914</v>
      </c>
      <c r="N65" s="47">
        <f t="shared" si="7"/>
        <v>5.531609195402299E-2</v>
      </c>
    </row>
    <row r="66" spans="1:14" x14ac:dyDescent="0.25">
      <c r="A66" s="4">
        <v>43924</v>
      </c>
      <c r="B66">
        <v>6131</v>
      </c>
      <c r="C66">
        <v>358</v>
      </c>
      <c r="D66">
        <v>205</v>
      </c>
      <c r="F66">
        <f t="shared" ref="F66:F67" si="20">B66-B65</f>
        <v>563</v>
      </c>
      <c r="G66">
        <f t="shared" ref="G66:G67" si="21">C66-C65</f>
        <v>50</v>
      </c>
      <c r="H66">
        <f t="shared" ref="H66:H67" si="22">D66-D65</f>
        <v>102</v>
      </c>
      <c r="I66">
        <f t="shared" ref="I66:I67" si="23">B66-C66-D66</f>
        <v>5568</v>
      </c>
      <c r="J66">
        <f t="shared" si="4"/>
        <v>0.10923222192488621</v>
      </c>
      <c r="K66">
        <f t="shared" si="5"/>
        <v>9.6955594337793296E-3</v>
      </c>
      <c r="L66">
        <f t="shared" si="6"/>
        <v>1.977894124490983E-2</v>
      </c>
      <c r="M66">
        <f t="shared" ref="M66:M67" si="24">J66/(K66+L66)</f>
        <v>3.7059905820173564</v>
      </c>
      <c r="N66" s="47">
        <f t="shared" si="7"/>
        <v>5.8391779481324416E-2</v>
      </c>
    </row>
    <row r="67" spans="1:14" x14ac:dyDescent="0.25">
      <c r="A67" s="4">
        <v>43925</v>
      </c>
      <c r="B67">
        <v>6443</v>
      </c>
      <c r="C67">
        <v>373</v>
      </c>
      <c r="D67">
        <v>205</v>
      </c>
      <c r="F67">
        <f t="shared" si="20"/>
        <v>312</v>
      </c>
      <c r="G67">
        <f t="shared" si="21"/>
        <v>15</v>
      </c>
      <c r="H67">
        <f t="shared" si="22"/>
        <v>0</v>
      </c>
      <c r="I67">
        <f t="shared" si="23"/>
        <v>5865</v>
      </c>
      <c r="J67">
        <f t="shared" si="4"/>
        <v>5.6068520492964957E-2</v>
      </c>
      <c r="K67">
        <f t="shared" si="5"/>
        <v>2.6939655172413795E-3</v>
      </c>
      <c r="L67">
        <f t="shared" si="6"/>
        <v>0</v>
      </c>
      <c r="M67">
        <f t="shared" si="24"/>
        <v>20.812634806988591</v>
      </c>
      <c r="N67" s="47">
        <f t="shared" si="7"/>
        <v>5.7892286202079778E-2</v>
      </c>
    </row>
    <row r="68" spans="1:14" x14ac:dyDescent="0.25">
      <c r="A68" s="4">
        <v>43926</v>
      </c>
      <c r="B68">
        <v>6830</v>
      </c>
      <c r="C68">
        <v>401</v>
      </c>
      <c r="D68">
        <v>205</v>
      </c>
      <c r="F68">
        <f t="shared" ref="F68" si="25">B68-B67</f>
        <v>387</v>
      </c>
      <c r="G68">
        <f t="shared" ref="G68" si="26">C68-C67</f>
        <v>28</v>
      </c>
      <c r="H68">
        <f t="shared" ref="H68" si="27">D68-D67</f>
        <v>0</v>
      </c>
      <c r="I68">
        <f t="shared" ref="I68" si="28">B68-C68-D68</f>
        <v>6224</v>
      </c>
      <c r="J68">
        <f t="shared" si="4"/>
        <v>6.6026777651136237E-2</v>
      </c>
      <c r="K68">
        <f t="shared" si="5"/>
        <v>4.7740835464620632E-3</v>
      </c>
      <c r="L68">
        <f t="shared" si="6"/>
        <v>0</v>
      </c>
      <c r="M68">
        <f t="shared" ref="M68" si="29">J68/(K68+L68)</f>
        <v>13.830251818711215</v>
      </c>
      <c r="N68" s="47">
        <f t="shared" si="7"/>
        <v>5.8711566617862372E-2</v>
      </c>
    </row>
    <row r="69" spans="1:14" x14ac:dyDescent="0.25">
      <c r="A69" s="4">
        <v>43927</v>
      </c>
      <c r="B69">
        <v>7206</v>
      </c>
      <c r="C69">
        <v>477</v>
      </c>
      <c r="D69">
        <v>205</v>
      </c>
      <c r="F69">
        <f t="shared" ref="F69" si="30">B69-B68</f>
        <v>376</v>
      </c>
      <c r="G69">
        <f t="shared" ref="G69" si="31">C69-C68</f>
        <v>76</v>
      </c>
      <c r="H69">
        <f t="shared" ref="H69" si="32">D69-D68</f>
        <v>0</v>
      </c>
      <c r="I69">
        <f t="shared" ref="I69" si="33">B69-C69-D69</f>
        <v>6524</v>
      </c>
      <c r="J69">
        <f t="shared" si="4"/>
        <v>6.0452194077209274E-2</v>
      </c>
      <c r="K69">
        <f t="shared" si="5"/>
        <v>1.2210796915167094E-2</v>
      </c>
      <c r="L69">
        <f t="shared" si="6"/>
        <v>0</v>
      </c>
      <c r="M69">
        <f t="shared" ref="M69" si="34">J69/(K69+L69)</f>
        <v>4.950716525480928</v>
      </c>
      <c r="N69" s="47">
        <f t="shared" si="7"/>
        <v>6.6194837635303913E-2</v>
      </c>
    </row>
    <row r="70" spans="1:14" x14ac:dyDescent="0.25">
      <c r="A70" s="4">
        <v>43928</v>
      </c>
      <c r="B70">
        <v>7693</v>
      </c>
      <c r="C70">
        <v>591</v>
      </c>
      <c r="D70">
        <v>205</v>
      </c>
      <c r="F70">
        <f t="shared" ref="F70" si="35">B70-B69</f>
        <v>487</v>
      </c>
      <c r="G70">
        <f t="shared" ref="G70" si="36">C70-C69</f>
        <v>114</v>
      </c>
      <c r="H70">
        <f t="shared" ref="H70" si="37">D70-D69</f>
        <v>0</v>
      </c>
      <c r="I70">
        <f t="shared" ref="I70" si="38">B70-C70-D70</f>
        <v>6897</v>
      </c>
      <c r="J70">
        <f t="shared" si="4"/>
        <v>7.4700755828169166E-2</v>
      </c>
      <c r="K70">
        <f t="shared" ref="K70" si="39">G70/I69</f>
        <v>1.747394236664623E-2</v>
      </c>
      <c r="L70">
        <f t="shared" ref="L70" si="40">H70/I69</f>
        <v>0</v>
      </c>
      <c r="M70">
        <f t="shared" ref="M70" si="41">J70/(K70+L70)</f>
        <v>4.2749800966927687</v>
      </c>
      <c r="N70" s="47">
        <f t="shared" si="7"/>
        <v>7.6823085922266998E-2</v>
      </c>
    </row>
    <row r="71" spans="1:14" x14ac:dyDescent="0.25">
      <c r="A71" s="4">
        <v>43929</v>
      </c>
      <c r="B71">
        <v>8419</v>
      </c>
      <c r="C71">
        <v>687</v>
      </c>
      <c r="D71">
        <v>205</v>
      </c>
      <c r="F71">
        <f t="shared" ref="F71" si="42">B71-B70</f>
        <v>726</v>
      </c>
      <c r="G71">
        <f t="shared" ref="G71" si="43">C71-C70</f>
        <v>96</v>
      </c>
      <c r="H71">
        <f t="shared" ref="H71" si="44">D71-D70</f>
        <v>0</v>
      </c>
      <c r="I71">
        <f t="shared" ref="I71" si="45">B71-C71-D71</f>
        <v>7527</v>
      </c>
      <c r="J71">
        <f t="shared" si="4"/>
        <v>0.1053434020305052</v>
      </c>
      <c r="K71">
        <f t="shared" ref="K71" si="46">G71/I70</f>
        <v>1.3919095258808177E-2</v>
      </c>
      <c r="L71">
        <f t="shared" ref="L71" si="47">H71/I70</f>
        <v>0</v>
      </c>
      <c r="M71">
        <f t="shared" ref="M71" si="48">J71/(K71+L71)</f>
        <v>7.5682650396291082</v>
      </c>
      <c r="N71" s="47">
        <f t="shared" si="7"/>
        <v>8.1601140277942755E-2</v>
      </c>
    </row>
    <row r="72" spans="1:14" x14ac:dyDescent="0.25">
      <c r="A72" s="4">
        <v>43930</v>
      </c>
      <c r="B72">
        <v>9141</v>
      </c>
      <c r="C72">
        <v>793</v>
      </c>
      <c r="D72">
        <v>205</v>
      </c>
      <c r="F72">
        <f t="shared" ref="F72" si="49">B72-B71</f>
        <v>722</v>
      </c>
      <c r="G72">
        <f t="shared" ref="G72" si="50">C72-C71</f>
        <v>106</v>
      </c>
      <c r="H72">
        <f t="shared" ref="H72" si="51">D72-D71</f>
        <v>0</v>
      </c>
      <c r="I72">
        <f t="shared" ref="I72" si="52">B72-C72-D72</f>
        <v>8143</v>
      </c>
      <c r="J72">
        <f t="shared" si="4"/>
        <v>9.6001378958932612E-2</v>
      </c>
      <c r="K72">
        <f t="shared" ref="K72" si="53">G72/I71</f>
        <v>1.4082635844293876E-2</v>
      </c>
      <c r="L72">
        <f t="shared" ref="L72" si="54">H72/I71</f>
        <v>0</v>
      </c>
      <c r="M72">
        <f t="shared" ref="M72" si="55">J72/(K72+L72)</f>
        <v>6.8170035794706205</v>
      </c>
      <c r="N72" s="47">
        <f t="shared" si="7"/>
        <v>8.6751996499288914E-2</v>
      </c>
    </row>
    <row r="73" spans="1:14" x14ac:dyDescent="0.25">
      <c r="A73" s="4">
        <v>43931</v>
      </c>
      <c r="B73">
        <v>9685</v>
      </c>
      <c r="C73">
        <v>870</v>
      </c>
      <c r="D73">
        <v>381</v>
      </c>
      <c r="F73">
        <f t="shared" ref="F73" si="56">B73-B72</f>
        <v>544</v>
      </c>
      <c r="G73">
        <f t="shared" ref="G73" si="57">C73-C72</f>
        <v>77</v>
      </c>
      <c r="H73">
        <f t="shared" ref="H73" si="58">D73-D72</f>
        <v>176</v>
      </c>
      <c r="I73">
        <f t="shared" ref="I73" si="59">B73-C73-D73</f>
        <v>8434</v>
      </c>
      <c r="J73">
        <f t="shared" ref="J73" si="60">F73/I72*$B$2/($B$2-B72)</f>
        <v>6.6866367288401979E-2</v>
      </c>
      <c r="K73">
        <f t="shared" ref="K73" si="61">G73/I72</f>
        <v>9.4559744565884812E-3</v>
      </c>
      <c r="L73">
        <f t="shared" ref="L73" si="62">H73/I72</f>
        <v>2.161365590077367E-2</v>
      </c>
      <c r="M73">
        <f t="shared" ref="M73" si="63">J73/(K73+L73)</f>
        <v>2.1521455684958788</v>
      </c>
      <c r="N73" s="47">
        <f t="shared" si="7"/>
        <v>8.9829633453794522E-2</v>
      </c>
    </row>
    <row r="74" spans="1:14" x14ac:dyDescent="0.25">
      <c r="A74" s="4">
        <v>43932</v>
      </c>
      <c r="B74">
        <v>10151</v>
      </c>
      <c r="C74">
        <v>887</v>
      </c>
      <c r="D74">
        <v>381</v>
      </c>
      <c r="F74">
        <f t="shared" ref="F74" si="64">B74-B73</f>
        <v>466</v>
      </c>
      <c r="G74">
        <f t="shared" ref="G74" si="65">C74-C73</f>
        <v>17</v>
      </c>
      <c r="H74">
        <f t="shared" ref="H74" si="66">D74-D73</f>
        <v>0</v>
      </c>
      <c r="I74">
        <f t="shared" ref="I74" si="67">B74-C74-D74</f>
        <v>8883</v>
      </c>
      <c r="J74">
        <f t="shared" ref="J74" si="68">F74/I73*$B$2/($B$2-B73)</f>
        <v>5.5305586194158471E-2</v>
      </c>
      <c r="K74">
        <f t="shared" ref="K74" si="69">G74/I73</f>
        <v>2.0156509366848472E-3</v>
      </c>
      <c r="L74">
        <f t="shared" ref="L74" si="70">H74/I73</f>
        <v>0</v>
      </c>
      <c r="M74">
        <f t="shared" ref="M74" si="71">J74/(K74+L74)</f>
        <v>27.438077291854853</v>
      </c>
      <c r="N74" s="47">
        <f t="shared" si="7"/>
        <v>8.7380553640035469E-2</v>
      </c>
    </row>
    <row r="75" spans="1:14" x14ac:dyDescent="0.25">
      <c r="A75" s="4">
        <v>43933</v>
      </c>
      <c r="B75">
        <v>10483</v>
      </c>
      <c r="C75">
        <v>899</v>
      </c>
      <c r="D75">
        <v>381</v>
      </c>
      <c r="F75">
        <f t="shared" ref="F75" si="72">B75-B74</f>
        <v>332</v>
      </c>
      <c r="G75">
        <f t="shared" ref="G75" si="73">C75-C74</f>
        <v>12</v>
      </c>
      <c r="H75">
        <f t="shared" ref="H75" si="74">D75-D74</f>
        <v>0</v>
      </c>
      <c r="I75">
        <f t="shared" ref="I75" si="75">B75-C75-D75</f>
        <v>9203</v>
      </c>
      <c r="J75">
        <f t="shared" ref="J75" si="76">F75/I74*$B$2/($B$2-B74)</f>
        <v>3.7412364794261424E-2</v>
      </c>
      <c r="K75">
        <f t="shared" ref="K75" si="77">G75/I74</f>
        <v>1.3508949679162446E-3</v>
      </c>
      <c r="L75">
        <f t="shared" ref="L75" si="78">H75/I74</f>
        <v>0</v>
      </c>
      <c r="M75">
        <f t="shared" ref="M75" si="79">J75/(K75+L75)</f>
        <v>27.694503038952018</v>
      </c>
      <c r="N75" s="47">
        <f t="shared" si="7"/>
        <v>8.5757893732710103E-2</v>
      </c>
    </row>
    <row r="76" spans="1:14" x14ac:dyDescent="0.25">
      <c r="A76" s="4">
        <v>43934</v>
      </c>
      <c r="B76">
        <v>10948</v>
      </c>
      <c r="C76">
        <v>919</v>
      </c>
      <c r="D76">
        <v>381</v>
      </c>
      <c r="F76">
        <f t="shared" ref="F76" si="80">B76-B75</f>
        <v>465</v>
      </c>
      <c r="G76">
        <f t="shared" ref="G76" si="81">C76-C75</f>
        <v>20</v>
      </c>
      <c r="H76">
        <f t="shared" ref="H76" si="82">D76-D75</f>
        <v>0</v>
      </c>
      <c r="I76">
        <f t="shared" ref="I76" si="83">B76-C76-D76</f>
        <v>9648</v>
      </c>
      <c r="J76">
        <f t="shared" ref="J76" si="84">F76/I75*$B$2/($B$2-B75)</f>
        <v>5.0579503403421613E-2</v>
      </c>
      <c r="K76">
        <f t="shared" ref="K76" si="85">G76/I75</f>
        <v>2.1732043898728677E-3</v>
      </c>
      <c r="L76">
        <f t="shared" ref="L76" si="86">H76/I75</f>
        <v>0</v>
      </c>
      <c r="M76">
        <f t="shared" ref="M76" si="87">J76/(K76+L76)</f>
        <v>23.274158491084453</v>
      </c>
      <c r="N76" s="47">
        <f t="shared" si="7"/>
        <v>8.3942272561198392E-2</v>
      </c>
    </row>
    <row r="77" spans="1:14" x14ac:dyDescent="0.25">
      <c r="A77" s="4">
        <v>43935</v>
      </c>
      <c r="B77">
        <v>11445</v>
      </c>
      <c r="C77">
        <v>1033</v>
      </c>
      <c r="D77">
        <v>381</v>
      </c>
      <c r="F77">
        <f t="shared" ref="F77" si="88">B77-B76</f>
        <v>497</v>
      </c>
      <c r="G77">
        <f t="shared" ref="G77" si="89">C77-C76</f>
        <v>114</v>
      </c>
      <c r="H77">
        <f t="shared" ref="H77" si="90">D77-D76</f>
        <v>0</v>
      </c>
      <c r="I77">
        <f t="shared" ref="I77" si="91">B77-C77-D77</f>
        <v>10031</v>
      </c>
      <c r="J77">
        <f t="shared" ref="J77" si="92">F77/I76*$B$2/($B$2-B76)</f>
        <v>5.1569170004472163E-2</v>
      </c>
      <c r="K77">
        <f t="shared" ref="K77" si="93">G77/I76</f>
        <v>1.181592039800995E-2</v>
      </c>
      <c r="L77">
        <f t="shared" ref="L77" si="94">H77/I76</f>
        <v>0</v>
      </c>
      <c r="M77">
        <f t="shared" ref="M77" si="95">J77/(K77+L77)</f>
        <v>4.364380282483749</v>
      </c>
      <c r="N77" s="47">
        <f t="shared" si="7"/>
        <v>9.0257754477937963E-2</v>
      </c>
    </row>
    <row r="78" spans="1:14" x14ac:dyDescent="0.25">
      <c r="A78" s="4">
        <v>43936</v>
      </c>
      <c r="B78">
        <v>11927</v>
      </c>
      <c r="C78">
        <v>1203</v>
      </c>
      <c r="D78">
        <v>381</v>
      </c>
      <c r="F78">
        <f t="shared" ref="F78" si="96">B78-B77</f>
        <v>482</v>
      </c>
      <c r="G78">
        <f t="shared" ref="G78" si="97">C78-C77</f>
        <v>170</v>
      </c>
      <c r="H78">
        <f t="shared" ref="H78" si="98">D78-D77</f>
        <v>0</v>
      </c>
      <c r="I78">
        <f t="shared" ref="I78" si="99">B78-C78-D78</f>
        <v>10343</v>
      </c>
      <c r="J78">
        <f t="shared" ref="J78" si="100">F78/I77*$B$2/($B$2-B77)</f>
        <v>4.8105557431284848E-2</v>
      </c>
      <c r="K78">
        <f t="shared" ref="K78" si="101">G78/I77</f>
        <v>1.6947462865118133E-2</v>
      </c>
      <c r="L78">
        <f t="shared" ref="L78" si="102">H78/I77</f>
        <v>0</v>
      </c>
      <c r="M78">
        <f t="shared" ref="M78" si="103">J78/(K78+L78)</f>
        <v>2.8385108623130488</v>
      </c>
      <c r="N78" s="47">
        <f t="shared" si="7"/>
        <v>0.10086358681982058</v>
      </c>
    </row>
    <row r="79" spans="1:14" x14ac:dyDescent="0.25">
      <c r="A79" s="4">
        <v>43937</v>
      </c>
      <c r="B79">
        <v>12540</v>
      </c>
      <c r="C79">
        <v>1333</v>
      </c>
      <c r="D79">
        <v>550</v>
      </c>
      <c r="F79">
        <f t="shared" ref="F79" si="104">B79-B78</f>
        <v>613</v>
      </c>
      <c r="G79">
        <f t="shared" ref="G79" si="105">C79-C78</f>
        <v>130</v>
      </c>
      <c r="H79">
        <f t="shared" ref="H79" si="106">D79-D78</f>
        <v>169</v>
      </c>
      <c r="I79">
        <f t="shared" ref="I79" si="107">B79-C79-D79</f>
        <v>10657</v>
      </c>
      <c r="J79">
        <f t="shared" ref="J79" si="108">F79/I78*$B$2/($B$2-B78)</f>
        <v>5.9337213079998168E-2</v>
      </c>
      <c r="K79">
        <f t="shared" ref="K79" si="109">G79/I78</f>
        <v>1.2568887170066712E-2</v>
      </c>
      <c r="L79">
        <f t="shared" ref="L79" si="110">H79/I78</f>
        <v>1.6339553321086726E-2</v>
      </c>
      <c r="M79">
        <f t="shared" ref="M79" si="111">J79/(K79+L79)</f>
        <v>2.0525912872455554</v>
      </c>
      <c r="N79" s="47">
        <f t="shared" si="7"/>
        <v>0.10629984051036682</v>
      </c>
    </row>
    <row r="80" spans="1:14" x14ac:dyDescent="0.25">
      <c r="A80" s="4">
        <v>43938</v>
      </c>
      <c r="B80">
        <v>13216</v>
      </c>
      <c r="C80">
        <v>1400</v>
      </c>
      <c r="D80">
        <v>550</v>
      </c>
      <c r="F80">
        <f t="shared" ref="F80" si="112">B80-B79</f>
        <v>676</v>
      </c>
      <c r="G80">
        <f t="shared" ref="G80" si="113">C80-C79</f>
        <v>67</v>
      </c>
      <c r="H80">
        <f t="shared" ref="H80" si="114">D80-D79</f>
        <v>0</v>
      </c>
      <c r="I80">
        <f t="shared" ref="I80" si="115">B80-C80-D80</f>
        <v>11266</v>
      </c>
      <c r="J80">
        <f t="shared" ref="J80" si="116">F80/I79*$B$2/($B$2-B79)</f>
        <v>6.3511346110219177E-2</v>
      </c>
      <c r="K80">
        <f t="shared" ref="K80" si="117">G80/I79</f>
        <v>6.2869475462137558E-3</v>
      </c>
      <c r="L80">
        <f t="shared" ref="L80" si="118">H80/I79</f>
        <v>0</v>
      </c>
      <c r="M80">
        <f t="shared" ref="M80" si="119">J80/(K80+L80)</f>
        <v>10.102095753680684</v>
      </c>
      <c r="N80" s="47">
        <f t="shared" si="7"/>
        <v>0.1059322033898305</v>
      </c>
    </row>
    <row r="81" spans="1:14" x14ac:dyDescent="0.25">
      <c r="A81" s="4">
        <v>43939</v>
      </c>
      <c r="B81">
        <v>13822</v>
      </c>
      <c r="C81">
        <v>1511</v>
      </c>
      <c r="D81">
        <v>550</v>
      </c>
      <c r="F81">
        <f t="shared" ref="F81" si="120">B81-B80</f>
        <v>606</v>
      </c>
      <c r="G81">
        <f t="shared" ref="G81" si="121">C81-C80</f>
        <v>111</v>
      </c>
      <c r="H81">
        <f t="shared" ref="H81" si="122">D81-D80</f>
        <v>0</v>
      </c>
      <c r="I81">
        <f t="shared" ref="I81" si="123">B81-C81-D81</f>
        <v>11761</v>
      </c>
      <c r="J81">
        <f t="shared" ref="J81" si="124">F81/I80*$B$2/($B$2-B80)</f>
        <v>5.3860647685111451E-2</v>
      </c>
      <c r="K81">
        <f t="shared" ref="K81" si="125">G81/I80</f>
        <v>9.8526540031954549E-3</v>
      </c>
      <c r="L81">
        <f t="shared" ref="L81" si="126">H81/I80</f>
        <v>0</v>
      </c>
      <c r="M81">
        <f t="shared" ref="M81" si="127">J81/(K81+L81)</f>
        <v>5.4666131245086991</v>
      </c>
      <c r="N81" s="47">
        <f t="shared" si="7"/>
        <v>0.10931847778903198</v>
      </c>
    </row>
    <row r="82" spans="1:14" x14ac:dyDescent="0.25">
      <c r="A82" s="4">
        <v>43940</v>
      </c>
      <c r="B82">
        <v>14385</v>
      </c>
      <c r="C82">
        <v>1540</v>
      </c>
      <c r="D82">
        <v>550</v>
      </c>
      <c r="F82">
        <f t="shared" ref="F82" si="128">B82-B81</f>
        <v>563</v>
      </c>
      <c r="G82">
        <f t="shared" ref="G82" si="129">C82-C81</f>
        <v>29</v>
      </c>
      <c r="H82">
        <f t="shared" ref="H82" si="130">D82-D81</f>
        <v>0</v>
      </c>
      <c r="I82">
        <f t="shared" ref="I82" si="131">B82-C82-D82</f>
        <v>12295</v>
      </c>
      <c r="J82">
        <f t="shared" ref="J82" si="132">F82/I81*$B$2/($B$2-B81)</f>
        <v>4.7935684545384549E-2</v>
      </c>
      <c r="K82">
        <f t="shared" ref="K82" si="133">G82/I81</f>
        <v>2.465776719666695E-3</v>
      </c>
      <c r="L82">
        <f t="shared" ref="L82" si="134">H82/I81</f>
        <v>0</v>
      </c>
      <c r="M82">
        <f t="shared" ref="M82" si="135">J82/(K82+L82)</f>
        <v>19.440399515112681</v>
      </c>
      <c r="N82" s="47">
        <f t="shared" si="7"/>
        <v>0.1070559610705596</v>
      </c>
    </row>
    <row r="83" spans="1:14" x14ac:dyDescent="0.25">
      <c r="A83" s="4">
        <v>43941</v>
      </c>
      <c r="B83">
        <v>14777</v>
      </c>
      <c r="C83">
        <v>1580</v>
      </c>
      <c r="D83">
        <v>550</v>
      </c>
      <c r="F83">
        <f t="shared" ref="F83:F84" si="136">B83-B82</f>
        <v>392</v>
      </c>
      <c r="G83">
        <f t="shared" ref="G83:G84" si="137">C83-C82</f>
        <v>40</v>
      </c>
      <c r="H83">
        <f t="shared" ref="H83:H84" si="138">D83-D82</f>
        <v>0</v>
      </c>
      <c r="I83">
        <f t="shared" ref="I83:I84" si="139">B83-C83-D83</f>
        <v>12647</v>
      </c>
      <c r="J83">
        <f t="shared" ref="J83:J84" si="140">F83/I82*$B$2/($B$2-B82)</f>
        <v>3.192835672785807E-2</v>
      </c>
      <c r="K83">
        <f t="shared" ref="K83:K84" si="141">G83/I82</f>
        <v>3.2533550223668157E-3</v>
      </c>
      <c r="L83">
        <f t="shared" ref="L83:L84" si="142">H83/I82</f>
        <v>0</v>
      </c>
      <c r="M83">
        <f t="shared" ref="M83:M84" si="143">J83/(K83+L83)</f>
        <v>9.8139786492253744</v>
      </c>
      <c r="N83" s="47">
        <f t="shared" ref="N83:N87" si="144">C83/B83</f>
        <v>0.10692292075522772</v>
      </c>
    </row>
    <row r="84" spans="1:14" x14ac:dyDescent="0.25">
      <c r="A84" s="4">
        <v>43942</v>
      </c>
      <c r="B84">
        <v>15322</v>
      </c>
      <c r="C84">
        <v>1765</v>
      </c>
      <c r="D84">
        <v>550</v>
      </c>
      <c r="F84">
        <f t="shared" si="136"/>
        <v>545</v>
      </c>
      <c r="G84">
        <f t="shared" si="137"/>
        <v>185</v>
      </c>
      <c r="H84">
        <f t="shared" si="138"/>
        <v>0</v>
      </c>
      <c r="I84">
        <f t="shared" si="139"/>
        <v>13007</v>
      </c>
      <c r="J84">
        <f t="shared" si="140"/>
        <v>4.3156369043589972E-2</v>
      </c>
      <c r="K84">
        <f t="shared" si="141"/>
        <v>1.4627975013837273E-2</v>
      </c>
      <c r="L84">
        <f t="shared" si="142"/>
        <v>0</v>
      </c>
      <c r="M84">
        <f t="shared" si="143"/>
        <v>2.9502626988880132</v>
      </c>
      <c r="N84" s="47">
        <f t="shared" si="144"/>
        <v>0.11519383892442239</v>
      </c>
    </row>
    <row r="85" spans="1:14" x14ac:dyDescent="0.25">
      <c r="A85" s="4">
        <v>43943</v>
      </c>
      <c r="B85">
        <v>16004</v>
      </c>
      <c r="C85">
        <v>1937</v>
      </c>
      <c r="D85">
        <v>550</v>
      </c>
      <c r="F85">
        <f t="shared" ref="F85" si="145">B85-B84</f>
        <v>682</v>
      </c>
      <c r="G85">
        <f t="shared" ref="G85" si="146">C85-C84</f>
        <v>172</v>
      </c>
      <c r="H85">
        <f t="shared" ref="H85" si="147">D85-D84</f>
        <v>0</v>
      </c>
      <c r="I85">
        <f t="shared" ref="I85" si="148">B85-C85-D85</f>
        <v>13517</v>
      </c>
      <c r="J85">
        <f t="shared" ref="J85" si="149">F85/I84*$B$2/($B$2-B84)</f>
        <v>5.2512974683504396E-2</v>
      </c>
      <c r="K85">
        <f t="shared" ref="K85" si="150">G85/I84</f>
        <v>1.3223648804489891E-2</v>
      </c>
      <c r="L85">
        <f t="shared" ref="L85" si="151">H85/I84</f>
        <v>0</v>
      </c>
      <c r="M85">
        <f t="shared" ref="M85" si="152">J85/(K85+L85)</f>
        <v>3.9711410564438467</v>
      </c>
      <c r="N85" s="47">
        <f t="shared" si="144"/>
        <v>0.12103224193951512</v>
      </c>
    </row>
    <row r="86" spans="1:14" x14ac:dyDescent="0.25">
      <c r="A86" s="4">
        <v>43944</v>
      </c>
      <c r="B86">
        <v>16755</v>
      </c>
      <c r="C86">
        <v>2021</v>
      </c>
      <c r="D86">
        <v>550</v>
      </c>
      <c r="F86">
        <f t="shared" ref="F86" si="153">B86-B85</f>
        <v>751</v>
      </c>
      <c r="G86">
        <f t="shared" ref="G86" si="154">C86-C85</f>
        <v>84</v>
      </c>
      <c r="H86">
        <f t="shared" ref="H86" si="155">D86-D85</f>
        <v>0</v>
      </c>
      <c r="I86">
        <f t="shared" ref="I86" si="156">B86-C86-D86</f>
        <v>14184</v>
      </c>
      <c r="J86">
        <f t="shared" ref="J86" si="157">F86/I85*$B$2/($B$2-B85)</f>
        <v>5.5647849070766149E-2</v>
      </c>
      <c r="K86">
        <f t="shared" ref="K86" si="158">G86/I85</f>
        <v>6.2143966856551009E-3</v>
      </c>
      <c r="L86">
        <f t="shared" ref="L86" si="159">H86/I85</f>
        <v>0</v>
      </c>
      <c r="M86">
        <f t="shared" ref="M86" si="160">J86/(K86+L86)</f>
        <v>8.9546663796374535</v>
      </c>
      <c r="N86" s="47">
        <f t="shared" si="144"/>
        <v>0.12062071023575052</v>
      </c>
    </row>
    <row r="87" spans="1:14" x14ac:dyDescent="0.25">
      <c r="A87" s="4">
        <v>43945</v>
      </c>
      <c r="B87">
        <v>17567</v>
      </c>
      <c r="C87">
        <v>2152</v>
      </c>
      <c r="D87">
        <v>1005</v>
      </c>
      <c r="F87">
        <f t="shared" ref="F87" si="161">B87-B86</f>
        <v>812</v>
      </c>
      <c r="G87">
        <f t="shared" ref="G87" si="162">C87-C86</f>
        <v>131</v>
      </c>
      <c r="H87">
        <f t="shared" ref="H87" si="163">D87-D86</f>
        <v>455</v>
      </c>
      <c r="I87">
        <f t="shared" ref="I87" si="164">B87-C87-D87</f>
        <v>14410</v>
      </c>
      <c r="J87">
        <f t="shared" ref="J87" si="165">F87/I86*$B$2/($B$2-B86)</f>
        <v>5.7342736345806132E-2</v>
      </c>
      <c r="K87">
        <f t="shared" ref="K87" si="166">G87/I86</f>
        <v>9.2357586012408351E-3</v>
      </c>
      <c r="L87">
        <f t="shared" ref="L87" si="167">H87/I86</f>
        <v>3.2078398195149467E-2</v>
      </c>
      <c r="M87">
        <f t="shared" ref="M87" si="168">J87/(K87+L87)</f>
        <v>1.3879682121653822</v>
      </c>
      <c r="N87" s="47">
        <f t="shared" si="144"/>
        <v>0.12250241930893152</v>
      </c>
    </row>
    <row r="88" spans="1:14" x14ac:dyDescent="0.25">
      <c r="A88" s="4">
        <v>43946</v>
      </c>
      <c r="B88">
        <v>18177</v>
      </c>
      <c r="C88">
        <v>2192</v>
      </c>
      <c r="D88">
        <v>1005</v>
      </c>
      <c r="F88">
        <f t="shared" ref="F88" si="169">B88-B87</f>
        <v>610</v>
      </c>
      <c r="G88">
        <f t="shared" ref="G88" si="170">C88-C87</f>
        <v>40</v>
      </c>
      <c r="H88">
        <f t="shared" ref="H88" si="171">D88-D87</f>
        <v>0</v>
      </c>
      <c r="I88">
        <f t="shared" ref="I88" si="172">B88-C88-D88</f>
        <v>14980</v>
      </c>
      <c r="J88">
        <f t="shared" ref="J88" si="173">F88/I87*$B$2/($B$2-B87)</f>
        <v>4.2405475592829943E-2</v>
      </c>
      <c r="K88">
        <f t="shared" ref="K88" si="174">G88/I87</f>
        <v>2.7758501040943788E-3</v>
      </c>
      <c r="L88">
        <f t="shared" ref="L88" si="175">H88/I87</f>
        <v>0</v>
      </c>
      <c r="M88">
        <f t="shared" ref="M88" si="176">J88/(K88+L88)</f>
        <v>15.276572582316987</v>
      </c>
      <c r="N88" s="47">
        <f t="shared" ref="N88" si="177">C88/B88</f>
        <v>0.12059195686857017</v>
      </c>
    </row>
    <row r="89" spans="1:14" x14ac:dyDescent="0.25">
      <c r="A89" s="4">
        <v>43947</v>
      </c>
      <c r="B89">
        <v>18640</v>
      </c>
      <c r="C89">
        <v>2194</v>
      </c>
      <c r="D89">
        <v>1005</v>
      </c>
      <c r="F89">
        <f t="shared" ref="F89" si="178">B89-B88</f>
        <v>463</v>
      </c>
      <c r="G89">
        <f t="shared" ref="G89" si="179">C89-C88</f>
        <v>2</v>
      </c>
      <c r="H89">
        <f t="shared" ref="H89" si="180">D89-D88</f>
        <v>0</v>
      </c>
      <c r="I89">
        <f t="shared" ref="I89" si="181">B89-C89-D89</f>
        <v>15441</v>
      </c>
      <c r="J89">
        <f t="shared" ref="J89" si="182">F89/I88*$B$2/($B$2-B88)</f>
        <v>3.0963606519735811E-2</v>
      </c>
      <c r="K89">
        <f t="shared" ref="K89" si="183">G89/I88</f>
        <v>1.3351134846461949E-4</v>
      </c>
      <c r="L89">
        <f t="shared" ref="L89" si="184">H89/I88</f>
        <v>0</v>
      </c>
      <c r="M89">
        <f t="shared" ref="M89" si="185">J89/(K89+L89)</f>
        <v>231.91741283282121</v>
      </c>
      <c r="N89" s="47">
        <f t="shared" ref="N89" si="186">C89/B89</f>
        <v>0.11770386266094421</v>
      </c>
    </row>
    <row r="90" spans="1:14" x14ac:dyDescent="0.25">
      <c r="A90" s="4">
        <v>43948</v>
      </c>
      <c r="B90">
        <v>18926</v>
      </c>
      <c r="C90">
        <v>2274</v>
      </c>
      <c r="D90">
        <v>1005</v>
      </c>
      <c r="F90">
        <f t="shared" ref="F90" si="187">B90-B89</f>
        <v>286</v>
      </c>
      <c r="G90">
        <f t="shared" ref="G90" si="188">C90-C89</f>
        <v>80</v>
      </c>
      <c r="H90">
        <f t="shared" ref="H90" si="189">D90-D89</f>
        <v>0</v>
      </c>
      <c r="I90">
        <f t="shared" ref="I90" si="190">B90-C90-D90</f>
        <v>15647</v>
      </c>
      <c r="J90">
        <f t="shared" ref="J90" si="191">F90/I89*$B$2/($B$2-B89)</f>
        <v>1.8556365534983514E-2</v>
      </c>
      <c r="K90">
        <f t="shared" ref="K90" si="192">G90/I89</f>
        <v>5.1810115925134386E-3</v>
      </c>
      <c r="L90">
        <f t="shared" ref="L90" si="193">H90/I89</f>
        <v>0</v>
      </c>
      <c r="M90">
        <f t="shared" ref="M90" si="194">J90/(K90+L90)</f>
        <v>3.5816105028210052</v>
      </c>
      <c r="N90" s="47">
        <f t="shared" ref="N90" si="195">C90/B90</f>
        <v>0.12015217161576668</v>
      </c>
    </row>
    <row r="91" spans="1:14" x14ac:dyDescent="0.25">
      <c r="A91" s="4">
        <v>43949</v>
      </c>
      <c r="B91">
        <v>19621</v>
      </c>
      <c r="C91">
        <v>2355</v>
      </c>
      <c r="D91">
        <v>1005</v>
      </c>
      <c r="F91">
        <f t="shared" ref="F91" si="196">B91-B90</f>
        <v>695</v>
      </c>
      <c r="G91">
        <f t="shared" ref="G91" si="197">C91-C90</f>
        <v>81</v>
      </c>
      <c r="H91">
        <f t="shared" ref="H91" si="198">D91-D90</f>
        <v>0</v>
      </c>
      <c r="I91">
        <f t="shared" ref="I91" si="199">B91-C91-D91</f>
        <v>16261</v>
      </c>
      <c r="J91">
        <f t="shared" ref="J91" si="200">F91/I90*$B$2/($B$2-B90)</f>
        <v>4.4500854718130145E-2</v>
      </c>
      <c r="K91">
        <f t="shared" ref="K91" si="201">G91/I90</f>
        <v>5.1767111906435735E-3</v>
      </c>
      <c r="L91">
        <f t="shared" ref="L91" si="202">H91/I90</f>
        <v>0</v>
      </c>
      <c r="M91">
        <f t="shared" ref="M91" si="203">J91/(K91+L91)</f>
        <v>8.5963564663528693</v>
      </c>
      <c r="N91" s="47">
        <f t="shared" ref="N91" si="204">C91/B91</f>
        <v>0.12002446358493452</v>
      </c>
    </row>
    <row r="92" spans="1:14" x14ac:dyDescent="0.25">
      <c r="A92" s="4">
        <v>43950</v>
      </c>
      <c r="B92">
        <v>20302</v>
      </c>
      <c r="C92">
        <v>2462</v>
      </c>
      <c r="D92">
        <v>1005</v>
      </c>
      <c r="F92">
        <f t="shared" ref="F92" si="205">B92-B91</f>
        <v>681</v>
      </c>
      <c r="G92">
        <f t="shared" ref="G92" si="206">C92-C91</f>
        <v>107</v>
      </c>
      <c r="H92">
        <f t="shared" ref="H92" si="207">D92-D91</f>
        <v>0</v>
      </c>
      <c r="I92">
        <f t="shared" ref="I92" si="208">B92-C92-D92</f>
        <v>16835</v>
      </c>
      <c r="J92">
        <f t="shared" ref="J92" si="209">F92/I91*$B$2/($B$2-B91)</f>
        <v>4.1960865397861785E-2</v>
      </c>
      <c r="K92">
        <f t="shared" ref="K92" si="210">G92/I91</f>
        <v>6.5801611217022327E-3</v>
      </c>
      <c r="L92">
        <f t="shared" ref="L92" si="211">H92/I91</f>
        <v>0</v>
      </c>
      <c r="M92">
        <f t="shared" ref="M92" si="212">J92/(K92+L92)</f>
        <v>6.3768750676133683</v>
      </c>
      <c r="N92" s="47">
        <f t="shared" ref="N92" si="213">C92/B92</f>
        <v>0.1212688405083243</v>
      </c>
    </row>
    <row r="93" spans="1:14" x14ac:dyDescent="0.25">
      <c r="A93" s="4">
        <v>43951</v>
      </c>
      <c r="B93">
        <v>21092</v>
      </c>
      <c r="C93">
        <v>2586</v>
      </c>
      <c r="D93">
        <v>1005</v>
      </c>
      <c r="F93">
        <f t="shared" ref="F93" si="214">B93-B92</f>
        <v>790</v>
      </c>
      <c r="G93">
        <f t="shared" ref="G93" si="215">C93-C92</f>
        <v>124</v>
      </c>
      <c r="H93">
        <f t="shared" ref="H93" si="216">D93-D92</f>
        <v>0</v>
      </c>
      <c r="I93">
        <f t="shared" ref="I93" si="217">B93-C93-D93</f>
        <v>17501</v>
      </c>
      <c r="J93">
        <f t="shared" ref="J93" si="218">F93/I92*$B$2/($B$2-B92)</f>
        <v>4.7020569805503135E-2</v>
      </c>
      <c r="K93">
        <f t="shared" ref="K93" si="219">G93/I92</f>
        <v>7.3656073656073653E-3</v>
      </c>
      <c r="L93">
        <f t="shared" ref="L93" si="220">H93/I92</f>
        <v>0</v>
      </c>
      <c r="M93">
        <f t="shared" ref="M93" si="221">J93/(K93+L93)</f>
        <v>6.3838007473842362</v>
      </c>
      <c r="N93" s="47">
        <f t="shared" ref="N93" si="222">C93/B93</f>
        <v>0.12260572728996776</v>
      </c>
    </row>
    <row r="94" spans="1:14" x14ac:dyDescent="0.25">
      <c r="A94" s="4">
        <v>43952</v>
      </c>
      <c r="B94">
        <v>21520</v>
      </c>
      <c r="C94">
        <v>2653</v>
      </c>
      <c r="D94">
        <v>1005</v>
      </c>
      <c r="F94">
        <f t="shared" ref="F94" si="223">B94-B93</f>
        <v>428</v>
      </c>
      <c r="G94">
        <f t="shared" ref="G94" si="224">C94-C93</f>
        <v>67</v>
      </c>
      <c r="H94">
        <f t="shared" ref="H94" si="225">D94-D93</f>
        <v>0</v>
      </c>
      <c r="I94">
        <f t="shared" ref="I94" si="226">B94-C94-D94</f>
        <v>17862</v>
      </c>
      <c r="J94">
        <f t="shared" ref="J94" si="227">F94/I93*$B$2/($B$2-B93)</f>
        <v>2.4506927339461086E-2</v>
      </c>
      <c r="K94">
        <f t="shared" ref="K94" si="228">G94/I93</f>
        <v>3.8283526655619681E-3</v>
      </c>
      <c r="L94">
        <f t="shared" ref="L94" si="229">H94/I93</f>
        <v>0</v>
      </c>
      <c r="M94">
        <f t="shared" ref="M94" si="230">J94/(K94+L94)</f>
        <v>6.4014288860881852</v>
      </c>
      <c r="N94" s="47">
        <f t="shared" ref="N94" si="231">C94/B94</f>
        <v>0.12328066914498141</v>
      </c>
    </row>
    <row r="95" spans="1:14" x14ac:dyDescent="0.25">
      <c r="A95" s="4">
        <v>43953</v>
      </c>
      <c r="B95">
        <v>22082</v>
      </c>
      <c r="C95">
        <v>2669</v>
      </c>
      <c r="D95">
        <v>1005</v>
      </c>
      <c r="F95">
        <f t="shared" ref="F95" si="232">B95-B94</f>
        <v>562</v>
      </c>
      <c r="G95">
        <f t="shared" ref="G95" si="233">C95-C94</f>
        <v>16</v>
      </c>
      <c r="H95">
        <f t="shared" ref="H95" si="234">D95-D94</f>
        <v>0</v>
      </c>
      <c r="I95">
        <f t="shared" ref="I95" si="235">B95-C95-D95</f>
        <v>18408</v>
      </c>
      <c r="J95">
        <f t="shared" ref="J95" si="236">F95/I94*$B$2/($B$2-B94)</f>
        <v>3.1530628925663759E-2</v>
      </c>
      <c r="K95">
        <f t="shared" ref="K95" si="237">G95/I94</f>
        <v>8.9575635427163812E-4</v>
      </c>
      <c r="L95">
        <f t="shared" ref="L95" si="238">H95/I94</f>
        <v>0</v>
      </c>
      <c r="M95">
        <f t="shared" ref="M95" si="239">J95/(K95+L95)</f>
        <v>35.200005866887878</v>
      </c>
      <c r="N95" s="47">
        <f t="shared" ref="N95" si="240">C95/B95</f>
        <v>0.12086767502943574</v>
      </c>
    </row>
    <row r="96" spans="1:14" x14ac:dyDescent="0.25">
      <c r="A96" s="4">
        <v>43954</v>
      </c>
      <c r="B96">
        <v>22317</v>
      </c>
      <c r="C96">
        <v>2679</v>
      </c>
      <c r="D96">
        <v>1005</v>
      </c>
      <c r="F96">
        <f t="shared" ref="F96" si="241">B96-B95</f>
        <v>235</v>
      </c>
      <c r="G96">
        <f t="shared" ref="G96" si="242">C96-C95</f>
        <v>10</v>
      </c>
      <c r="H96">
        <f t="shared" ref="H96" si="243">D96-D95</f>
        <v>0</v>
      </c>
      <c r="I96">
        <f t="shared" ref="I96" si="244">B96-C96-D96</f>
        <v>18633</v>
      </c>
      <c r="J96">
        <f t="shared" ref="J96" si="245">F96/I95*$B$2/($B$2-B95)</f>
        <v>1.279416299666246E-2</v>
      </c>
      <c r="K96">
        <f t="shared" ref="K96" si="246">G96/I95</f>
        <v>5.4324206866579743E-4</v>
      </c>
      <c r="L96">
        <f t="shared" ref="L96" si="247">H96/I95</f>
        <v>0</v>
      </c>
      <c r="M96">
        <f t="shared" ref="M96" si="248">J96/(K96+L96)</f>
        <v>23.551495244256259</v>
      </c>
      <c r="N96" s="47">
        <f t="shared" ref="N96" si="249">C96/B96</f>
        <v>0.12004301653448043</v>
      </c>
    </row>
    <row r="97" spans="1:14" x14ac:dyDescent="0.25">
      <c r="A97" s="4">
        <v>43955</v>
      </c>
      <c r="B97">
        <v>22721</v>
      </c>
      <c r="C97">
        <v>2769</v>
      </c>
      <c r="D97">
        <v>4074</v>
      </c>
      <c r="F97">
        <f t="shared" ref="F97" si="250">B97-B96</f>
        <v>404</v>
      </c>
      <c r="G97">
        <f t="shared" ref="G97" si="251">C97-C96</f>
        <v>90</v>
      </c>
      <c r="H97">
        <f t="shared" ref="H97" si="252">D97-D96</f>
        <v>3069</v>
      </c>
      <c r="I97">
        <f t="shared" ref="I97" si="253">B97-C97-D97</f>
        <v>15878</v>
      </c>
      <c r="J97">
        <f t="shared" ref="J97" si="254">F97/I96*$B$2/($B$2-B96)</f>
        <v>2.1729980255055171E-2</v>
      </c>
      <c r="K97">
        <f t="shared" ref="K97" si="255">G97/I96</f>
        <v>4.830140074062148E-3</v>
      </c>
      <c r="L97">
        <f t="shared" ref="L97" si="256">H97/I96</f>
        <v>0.16470777652551924</v>
      </c>
      <c r="M97">
        <f t="shared" ref="M97" si="257">J97/(K97+L97)</f>
        <v>0.12817180186528743</v>
      </c>
      <c r="N97" s="47">
        <f t="shared" ref="N97" si="258">C97/B97</f>
        <v>0.1218696360195414</v>
      </c>
    </row>
    <row r="98" spans="1:14" x14ac:dyDescent="0.25">
      <c r="A98" s="4">
        <v>43956</v>
      </c>
      <c r="B98">
        <v>23216</v>
      </c>
      <c r="C98">
        <v>2854</v>
      </c>
      <c r="D98">
        <v>4074</v>
      </c>
      <c r="F98">
        <f t="shared" ref="F98" si="259">B98-B97</f>
        <v>495</v>
      </c>
      <c r="G98">
        <f t="shared" ref="G98" si="260">C98-C97</f>
        <v>85</v>
      </c>
      <c r="H98">
        <f t="shared" ref="H98" si="261">D98-D97</f>
        <v>0</v>
      </c>
      <c r="I98">
        <f t="shared" ref="I98" si="262">B98-C98-D98</f>
        <v>16288</v>
      </c>
      <c r="J98">
        <f t="shared" ref="J98" si="263">F98/I97*$B$2/($B$2-B97)</f>
        <v>3.1245506113585477E-2</v>
      </c>
      <c r="K98">
        <f t="shared" ref="K98" si="264">G98/I97</f>
        <v>5.3533190578158455E-3</v>
      </c>
      <c r="L98">
        <f t="shared" ref="L98" si="265">H98/I97</f>
        <v>0</v>
      </c>
      <c r="M98">
        <f t="shared" ref="M98" si="266">J98/(K98+L98)</f>
        <v>5.8366605420177677</v>
      </c>
      <c r="N98" s="47">
        <f t="shared" ref="N98" si="267">C98/B98</f>
        <v>0.12293246037215713</v>
      </c>
    </row>
    <row r="99" spans="1:14" x14ac:dyDescent="0.25">
      <c r="A99" s="4">
        <v>43957</v>
      </c>
      <c r="B99">
        <v>23918</v>
      </c>
      <c r="C99">
        <v>2941</v>
      </c>
      <c r="D99">
        <v>4074</v>
      </c>
      <c r="F99">
        <f t="shared" ref="F99" si="268">B99-B98</f>
        <v>702</v>
      </c>
      <c r="G99">
        <f t="shared" ref="G99" si="269">C99-C98</f>
        <v>87</v>
      </c>
      <c r="H99">
        <f t="shared" ref="H99" si="270">D99-D98</f>
        <v>0</v>
      </c>
      <c r="I99">
        <f t="shared" ref="I99" si="271">B99-C99-D99</f>
        <v>16903</v>
      </c>
      <c r="J99">
        <f t="shared" ref="J99" si="272">F99/I98*$B$2/($B$2-B98)</f>
        <v>4.3198518084417069E-2</v>
      </c>
      <c r="K99">
        <f t="shared" ref="K99" si="273">G99/I98</f>
        <v>5.3413555992141452E-3</v>
      </c>
      <c r="L99">
        <f t="shared" ref="L99" si="274">H99/I98</f>
        <v>0</v>
      </c>
      <c r="M99">
        <f t="shared" ref="M99" si="275">J99/(K99+L99)</f>
        <v>8.0875570409078765</v>
      </c>
      <c r="N99" s="47">
        <f>C99/B99</f>
        <v>0.12296178610251693</v>
      </c>
    </row>
  </sheetData>
  <hyperlinks>
    <hyperlink ref="D2" r:id="rId1"/>
  </hyperlinks>
  <pageMargins left="0.7" right="0.7" top="0.78740157499999996" bottom="0.78740157499999996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workbookViewId="0">
      <pane xSplit="1" ySplit="3" topLeftCell="E40" activePane="bottomRight" state="frozen"/>
      <selection pane="topRight" activeCell="B1" sqref="B1"/>
      <selection pane="bottomLeft" activeCell="A4" sqref="A4"/>
      <selection pane="bottomRight" activeCell="M69" sqref="M69"/>
    </sheetView>
  </sheetViews>
  <sheetFormatPr defaultRowHeight="13.2" x14ac:dyDescent="0.25"/>
  <cols>
    <col min="1" max="1" width="9.109375" bestFit="1" customWidth="1"/>
    <col min="5" max="5" width="11.6640625" customWidth="1"/>
    <col min="10" max="10" width="17.5546875" customWidth="1"/>
    <col min="11" max="11" width="12.44140625" customWidth="1"/>
    <col min="12" max="12" width="17.21875" customWidth="1"/>
    <col min="13" max="13" width="13.21875" customWidth="1"/>
  </cols>
  <sheetData>
    <row r="1" spans="1:14" x14ac:dyDescent="0.25">
      <c r="A1" s="2" t="s">
        <v>194</v>
      </c>
    </row>
    <row r="2" spans="1:14" x14ac:dyDescent="0.25">
      <c r="A2" t="s">
        <v>70</v>
      </c>
      <c r="B2">
        <v>10708981</v>
      </c>
      <c r="D2" s="24" t="s">
        <v>71</v>
      </c>
      <c r="E2" s="24"/>
      <c r="N2" s="45"/>
    </row>
    <row r="3" spans="1:14" x14ac:dyDescent="0.25">
      <c r="A3" s="2" t="s">
        <v>20</v>
      </c>
      <c r="B3" s="2" t="s">
        <v>21</v>
      </c>
      <c r="C3" s="2" t="s">
        <v>22</v>
      </c>
      <c r="D3" s="2" t="s">
        <v>8</v>
      </c>
      <c r="E3" s="2" t="s">
        <v>152</v>
      </c>
      <c r="F3" s="2" t="s">
        <v>23</v>
      </c>
      <c r="G3" s="2" t="s">
        <v>24</v>
      </c>
      <c r="H3" s="2" t="s">
        <v>25</v>
      </c>
      <c r="I3" s="2" t="s">
        <v>53</v>
      </c>
      <c r="J3" s="2" t="s">
        <v>26</v>
      </c>
      <c r="K3" s="2" t="s">
        <v>27</v>
      </c>
      <c r="L3" s="2" t="s">
        <v>28</v>
      </c>
      <c r="M3" s="2" t="s">
        <v>69</v>
      </c>
      <c r="N3" s="2" t="s">
        <v>66</v>
      </c>
    </row>
    <row r="4" spans="1:14" x14ac:dyDescent="0.25">
      <c r="A4" s="4">
        <v>43891</v>
      </c>
      <c r="B4">
        <v>3</v>
      </c>
      <c r="C4">
        <v>0</v>
      </c>
      <c r="D4">
        <v>0</v>
      </c>
      <c r="I4">
        <f>B4-C4-D4</f>
        <v>3</v>
      </c>
    </row>
    <row r="5" spans="1:14" x14ac:dyDescent="0.25">
      <c r="A5" s="4">
        <v>43892</v>
      </c>
      <c r="B5">
        <v>3</v>
      </c>
      <c r="C5">
        <v>0</v>
      </c>
      <c r="D5">
        <v>0</v>
      </c>
      <c r="F5">
        <f>B5-B4</f>
        <v>0</v>
      </c>
      <c r="G5">
        <f>C5-C4</f>
        <v>0</v>
      </c>
      <c r="H5">
        <f>D5-D4</f>
        <v>0</v>
      </c>
      <c r="I5">
        <f t="shared" ref="I5:I66" si="0">B5-C5-D5</f>
        <v>3</v>
      </c>
    </row>
    <row r="6" spans="1:14" x14ac:dyDescent="0.25">
      <c r="A6" s="4">
        <v>43893</v>
      </c>
      <c r="B6">
        <v>5</v>
      </c>
      <c r="C6">
        <v>0</v>
      </c>
      <c r="D6">
        <v>0</v>
      </c>
      <c r="F6">
        <f>B6-B5</f>
        <v>2</v>
      </c>
      <c r="G6">
        <f>C6-C5</f>
        <v>0</v>
      </c>
      <c r="H6">
        <f>D6-D5</f>
        <v>0</v>
      </c>
      <c r="I6">
        <f t="shared" si="0"/>
        <v>5</v>
      </c>
    </row>
    <row r="7" spans="1:14" x14ac:dyDescent="0.25">
      <c r="A7" s="4">
        <v>43894</v>
      </c>
      <c r="B7">
        <v>5</v>
      </c>
      <c r="C7">
        <v>0</v>
      </c>
      <c r="D7">
        <v>0</v>
      </c>
      <c r="F7">
        <f>B7-B6</f>
        <v>0</v>
      </c>
      <c r="G7">
        <f>C7-C6</f>
        <v>0</v>
      </c>
      <c r="H7">
        <f>D7-D6</f>
        <v>0</v>
      </c>
      <c r="I7">
        <f t="shared" si="0"/>
        <v>5</v>
      </c>
    </row>
    <row r="8" spans="1:14" x14ac:dyDescent="0.25">
      <c r="A8" s="4">
        <v>43895</v>
      </c>
      <c r="B8">
        <v>8</v>
      </c>
      <c r="C8">
        <v>0</v>
      </c>
      <c r="D8">
        <v>0</v>
      </c>
      <c r="F8">
        <f>B8-B7</f>
        <v>3</v>
      </c>
      <c r="G8">
        <f>C8-C7</f>
        <v>0</v>
      </c>
      <c r="H8">
        <f>D8-D7</f>
        <v>0</v>
      </c>
      <c r="I8">
        <f t="shared" si="0"/>
        <v>8</v>
      </c>
    </row>
    <row r="9" spans="1:14" x14ac:dyDescent="0.25">
      <c r="A9" s="4">
        <v>43896</v>
      </c>
      <c r="B9">
        <v>19</v>
      </c>
      <c r="C9">
        <v>0</v>
      </c>
      <c r="D9">
        <v>0</v>
      </c>
      <c r="F9">
        <f>B9-B8</f>
        <v>11</v>
      </c>
      <c r="G9">
        <f>C9-C8</f>
        <v>0</v>
      </c>
      <c r="H9">
        <f>D9-D8</f>
        <v>0</v>
      </c>
      <c r="I9">
        <f t="shared" si="0"/>
        <v>19</v>
      </c>
    </row>
    <row r="10" spans="1:14" x14ac:dyDescent="0.25">
      <c r="A10" s="4">
        <v>43897</v>
      </c>
      <c r="B10">
        <v>26</v>
      </c>
      <c r="C10">
        <v>0</v>
      </c>
      <c r="D10">
        <v>0</v>
      </c>
      <c r="F10">
        <f>B10-B9</f>
        <v>7</v>
      </c>
      <c r="G10">
        <f>C10-C9</f>
        <v>0</v>
      </c>
      <c r="H10">
        <f>D10-D9</f>
        <v>0</v>
      </c>
      <c r="I10">
        <f t="shared" si="0"/>
        <v>26</v>
      </c>
    </row>
    <row r="11" spans="1:14" x14ac:dyDescent="0.25">
      <c r="A11" s="4">
        <v>43898</v>
      </c>
      <c r="B11">
        <v>32</v>
      </c>
      <c r="C11">
        <v>0</v>
      </c>
      <c r="D11">
        <v>0</v>
      </c>
      <c r="F11">
        <f>B11-B10</f>
        <v>6</v>
      </c>
      <c r="G11">
        <f>C11-C10</f>
        <v>0</v>
      </c>
      <c r="H11">
        <f>D11-D10</f>
        <v>0</v>
      </c>
      <c r="I11">
        <f t="shared" si="0"/>
        <v>32</v>
      </c>
    </row>
    <row r="12" spans="1:14" x14ac:dyDescent="0.25">
      <c r="A12" s="4">
        <v>43899</v>
      </c>
      <c r="B12">
        <v>38</v>
      </c>
      <c r="C12">
        <v>0</v>
      </c>
      <c r="D12">
        <v>0</v>
      </c>
      <c r="F12">
        <f>B12-B11</f>
        <v>6</v>
      </c>
      <c r="G12">
        <f>C12-C11</f>
        <v>0</v>
      </c>
      <c r="H12">
        <f>D12-D11</f>
        <v>0</v>
      </c>
      <c r="I12">
        <f t="shared" si="0"/>
        <v>38</v>
      </c>
    </row>
    <row r="13" spans="1:14" x14ac:dyDescent="0.25">
      <c r="A13" s="4">
        <v>43900</v>
      </c>
      <c r="B13">
        <v>63</v>
      </c>
      <c r="C13">
        <v>0</v>
      </c>
      <c r="D13">
        <v>0</v>
      </c>
      <c r="F13">
        <f>B13-B12</f>
        <v>25</v>
      </c>
      <c r="G13">
        <f>C13-C12</f>
        <v>0</v>
      </c>
      <c r="H13">
        <f>D13-D12</f>
        <v>0</v>
      </c>
      <c r="I13">
        <f t="shared" si="0"/>
        <v>63</v>
      </c>
    </row>
    <row r="14" spans="1:14" x14ac:dyDescent="0.25">
      <c r="A14" s="4">
        <v>43901</v>
      </c>
      <c r="B14" s="14">
        <v>94</v>
      </c>
      <c r="C14">
        <v>0</v>
      </c>
      <c r="D14">
        <v>0</v>
      </c>
      <c r="F14">
        <f>B14-B13</f>
        <v>31</v>
      </c>
      <c r="G14">
        <f>C14-C13</f>
        <v>0</v>
      </c>
      <c r="H14">
        <f>D14-D13</f>
        <v>0</v>
      </c>
      <c r="I14">
        <f t="shared" si="0"/>
        <v>94</v>
      </c>
    </row>
    <row r="15" spans="1:14" x14ac:dyDescent="0.25">
      <c r="A15" s="4">
        <v>43902</v>
      </c>
      <c r="B15" s="14">
        <v>116</v>
      </c>
      <c r="C15">
        <v>0</v>
      </c>
      <c r="D15">
        <v>0</v>
      </c>
      <c r="F15">
        <f>B15-B14</f>
        <v>22</v>
      </c>
      <c r="G15">
        <f>C15-C14</f>
        <v>0</v>
      </c>
      <c r="H15">
        <f>D15-D14</f>
        <v>0</v>
      </c>
      <c r="I15">
        <f t="shared" si="0"/>
        <v>116</v>
      </c>
    </row>
    <row r="16" spans="1:14" x14ac:dyDescent="0.25">
      <c r="A16" s="4">
        <v>43903</v>
      </c>
      <c r="B16" s="14">
        <v>141</v>
      </c>
      <c r="C16">
        <v>0</v>
      </c>
      <c r="D16">
        <v>0</v>
      </c>
      <c r="F16">
        <f>B16-B15</f>
        <v>25</v>
      </c>
      <c r="G16">
        <f>C16-C15</f>
        <v>0</v>
      </c>
      <c r="H16">
        <f>D16-D15</f>
        <v>0</v>
      </c>
      <c r="I16">
        <f t="shared" si="0"/>
        <v>141</v>
      </c>
    </row>
    <row r="17" spans="1:9" x14ac:dyDescent="0.25">
      <c r="A17" s="4">
        <v>43904</v>
      </c>
      <c r="B17" s="14">
        <v>189</v>
      </c>
      <c r="C17">
        <v>0</v>
      </c>
      <c r="D17">
        <v>0</v>
      </c>
      <c r="F17">
        <f>B17-B16</f>
        <v>48</v>
      </c>
      <c r="G17">
        <f>C17-C16</f>
        <v>0</v>
      </c>
      <c r="H17">
        <f>D17-D16</f>
        <v>0</v>
      </c>
      <c r="I17">
        <f t="shared" si="0"/>
        <v>189</v>
      </c>
    </row>
    <row r="18" spans="1:9" x14ac:dyDescent="0.25">
      <c r="A18" s="4">
        <v>43905</v>
      </c>
      <c r="B18" s="14">
        <v>293</v>
      </c>
      <c r="C18">
        <v>0</v>
      </c>
      <c r="D18">
        <v>0</v>
      </c>
      <c r="F18">
        <f>B18-B17</f>
        <v>104</v>
      </c>
      <c r="G18">
        <f>C18-C17</f>
        <v>0</v>
      </c>
      <c r="H18">
        <f>D18-D17</f>
        <v>0</v>
      </c>
      <c r="I18">
        <f t="shared" si="0"/>
        <v>293</v>
      </c>
    </row>
    <row r="19" spans="1:9" x14ac:dyDescent="0.25">
      <c r="A19" s="4">
        <v>43906</v>
      </c>
      <c r="B19" s="14">
        <v>344</v>
      </c>
      <c r="C19">
        <v>0</v>
      </c>
      <c r="D19">
        <v>3</v>
      </c>
      <c r="F19">
        <f>B19-B18</f>
        <v>51</v>
      </c>
      <c r="G19">
        <f>C19-C18</f>
        <v>0</v>
      </c>
      <c r="H19">
        <f>D19-D18</f>
        <v>3</v>
      </c>
      <c r="I19">
        <f t="shared" si="0"/>
        <v>341</v>
      </c>
    </row>
    <row r="20" spans="1:9" x14ac:dyDescent="0.25">
      <c r="A20" s="4">
        <v>43907</v>
      </c>
      <c r="B20" s="14">
        <v>434</v>
      </c>
      <c r="C20">
        <v>0</v>
      </c>
      <c r="D20">
        <v>3</v>
      </c>
      <c r="F20">
        <f>B20-B19</f>
        <v>90</v>
      </c>
      <c r="G20">
        <f>C20-C19</f>
        <v>0</v>
      </c>
      <c r="H20">
        <f>D20-D19</f>
        <v>0</v>
      </c>
      <c r="I20">
        <f t="shared" si="0"/>
        <v>431</v>
      </c>
    </row>
    <row r="21" spans="1:9" x14ac:dyDescent="0.25">
      <c r="A21" s="4">
        <v>43908</v>
      </c>
      <c r="B21" s="14">
        <v>522</v>
      </c>
      <c r="C21">
        <v>0</v>
      </c>
      <c r="D21">
        <v>3</v>
      </c>
      <c r="F21">
        <f>B21-B20</f>
        <v>88</v>
      </c>
      <c r="G21">
        <f>C21-C20</f>
        <v>0</v>
      </c>
      <c r="H21">
        <f>D21-D20</f>
        <v>0</v>
      </c>
      <c r="I21">
        <f t="shared" si="0"/>
        <v>519</v>
      </c>
    </row>
    <row r="22" spans="1:9" x14ac:dyDescent="0.25">
      <c r="A22" s="4">
        <v>43909</v>
      </c>
      <c r="B22" s="14">
        <v>694</v>
      </c>
      <c r="C22">
        <v>0</v>
      </c>
      <c r="D22">
        <v>3</v>
      </c>
      <c r="F22">
        <f>B22-B21</f>
        <v>172</v>
      </c>
      <c r="G22">
        <f>C22-C21</f>
        <v>0</v>
      </c>
      <c r="H22">
        <f>D22-D21</f>
        <v>0</v>
      </c>
      <c r="I22">
        <f t="shared" si="0"/>
        <v>691</v>
      </c>
    </row>
    <row r="23" spans="1:9" x14ac:dyDescent="0.25">
      <c r="A23" s="4">
        <v>43910</v>
      </c>
      <c r="B23" s="14">
        <v>833</v>
      </c>
      <c r="C23">
        <v>0</v>
      </c>
      <c r="D23">
        <v>4</v>
      </c>
      <c r="F23">
        <f>B23-B22</f>
        <v>139</v>
      </c>
      <c r="G23">
        <f>C23-C22</f>
        <v>0</v>
      </c>
      <c r="H23">
        <f>D23-D22</f>
        <v>1</v>
      </c>
      <c r="I23">
        <f t="shared" si="0"/>
        <v>829</v>
      </c>
    </row>
    <row r="24" spans="1:9" x14ac:dyDescent="0.25">
      <c r="A24" s="4">
        <v>43911</v>
      </c>
      <c r="B24" s="14">
        <v>995</v>
      </c>
      <c r="C24">
        <v>0</v>
      </c>
      <c r="D24">
        <v>6</v>
      </c>
      <c r="F24">
        <f>B24-B23</f>
        <v>162</v>
      </c>
      <c r="G24">
        <f>C24-C23</f>
        <v>0</v>
      </c>
      <c r="H24">
        <f>D24-D23</f>
        <v>2</v>
      </c>
      <c r="I24">
        <f t="shared" si="0"/>
        <v>989</v>
      </c>
    </row>
    <row r="25" spans="1:9" x14ac:dyDescent="0.25">
      <c r="A25" s="4">
        <v>43912</v>
      </c>
      <c r="B25" s="14">
        <v>1120</v>
      </c>
      <c r="C25">
        <v>1</v>
      </c>
      <c r="D25">
        <v>6</v>
      </c>
      <c r="F25">
        <f>B25-B24</f>
        <v>125</v>
      </c>
      <c r="G25">
        <f>C25-C24</f>
        <v>1</v>
      </c>
      <c r="H25">
        <f>D25-D24</f>
        <v>0</v>
      </c>
      <c r="I25">
        <f t="shared" si="0"/>
        <v>1113</v>
      </c>
    </row>
    <row r="26" spans="1:9" x14ac:dyDescent="0.25">
      <c r="A26" s="4">
        <v>43913</v>
      </c>
      <c r="B26" s="14">
        <v>1236</v>
      </c>
      <c r="C26">
        <v>1</v>
      </c>
      <c r="D26">
        <v>7</v>
      </c>
      <c r="F26">
        <f>B26-B25</f>
        <v>116</v>
      </c>
      <c r="G26">
        <f>C26-C25</f>
        <v>0</v>
      </c>
      <c r="H26">
        <f>D26-D25</f>
        <v>1</v>
      </c>
      <c r="I26">
        <f t="shared" si="0"/>
        <v>1228</v>
      </c>
    </row>
    <row r="27" spans="1:9" x14ac:dyDescent="0.25">
      <c r="A27" s="4">
        <v>43914</v>
      </c>
      <c r="B27" s="14">
        <v>1394</v>
      </c>
      <c r="C27">
        <v>3</v>
      </c>
      <c r="D27">
        <v>10</v>
      </c>
      <c r="F27">
        <f>B27-B26</f>
        <v>158</v>
      </c>
      <c r="G27">
        <f>C27-C26</f>
        <v>2</v>
      </c>
      <c r="H27">
        <f>D27-D26</f>
        <v>3</v>
      </c>
      <c r="I27">
        <f t="shared" si="0"/>
        <v>1381</v>
      </c>
    </row>
    <row r="28" spans="1:9" x14ac:dyDescent="0.25">
      <c r="A28" s="4">
        <v>43915</v>
      </c>
      <c r="B28" s="14">
        <v>1654</v>
      </c>
      <c r="C28">
        <v>6</v>
      </c>
      <c r="D28">
        <v>10</v>
      </c>
      <c r="F28">
        <f>B28-B27</f>
        <v>260</v>
      </c>
      <c r="G28">
        <f>C28-C27</f>
        <v>3</v>
      </c>
      <c r="H28">
        <f>D28-D27</f>
        <v>0</v>
      </c>
      <c r="I28">
        <f t="shared" si="0"/>
        <v>1638</v>
      </c>
    </row>
    <row r="29" spans="1:9" x14ac:dyDescent="0.25">
      <c r="A29" s="4">
        <v>43916</v>
      </c>
      <c r="B29" s="14">
        <v>1925</v>
      </c>
      <c r="C29">
        <v>9</v>
      </c>
      <c r="D29">
        <v>10</v>
      </c>
      <c r="F29">
        <f>B29-B28</f>
        <v>271</v>
      </c>
      <c r="G29">
        <f>C29-C28</f>
        <v>3</v>
      </c>
      <c r="H29">
        <f>D29-D28</f>
        <v>0</v>
      </c>
      <c r="I29">
        <f t="shared" si="0"/>
        <v>1906</v>
      </c>
    </row>
    <row r="30" spans="1:9" x14ac:dyDescent="0.25">
      <c r="A30" s="4">
        <v>43917</v>
      </c>
      <c r="B30" s="14">
        <v>2279</v>
      </c>
      <c r="C30">
        <v>9</v>
      </c>
      <c r="D30">
        <v>11</v>
      </c>
      <c r="F30">
        <f>B30-B29</f>
        <v>354</v>
      </c>
      <c r="G30">
        <f>C30-C29</f>
        <v>0</v>
      </c>
      <c r="H30">
        <f>D30-D29</f>
        <v>1</v>
      </c>
      <c r="I30">
        <f t="shared" si="0"/>
        <v>2259</v>
      </c>
    </row>
    <row r="31" spans="1:9" x14ac:dyDescent="0.25">
      <c r="A31" s="4">
        <v>43918</v>
      </c>
      <c r="B31" s="14">
        <v>2631</v>
      </c>
      <c r="C31">
        <v>11</v>
      </c>
      <c r="D31">
        <v>11</v>
      </c>
      <c r="F31">
        <f>B31-B30</f>
        <v>352</v>
      </c>
      <c r="G31">
        <f>C31-C30</f>
        <v>2</v>
      </c>
      <c r="H31">
        <f>D31-D30</f>
        <v>0</v>
      </c>
      <c r="I31">
        <f t="shared" si="0"/>
        <v>2609</v>
      </c>
    </row>
    <row r="32" spans="1:9" x14ac:dyDescent="0.25">
      <c r="A32" s="4">
        <v>43919</v>
      </c>
      <c r="B32" s="14">
        <v>2817</v>
      </c>
      <c r="C32">
        <v>16</v>
      </c>
      <c r="D32">
        <v>11</v>
      </c>
      <c r="F32">
        <f>B32-B31</f>
        <v>186</v>
      </c>
      <c r="G32">
        <f>C32-C31</f>
        <v>5</v>
      </c>
      <c r="H32">
        <f>D32-D31</f>
        <v>0</v>
      </c>
      <c r="I32">
        <f t="shared" si="0"/>
        <v>2790</v>
      </c>
    </row>
    <row r="33" spans="1:14" x14ac:dyDescent="0.25">
      <c r="A33" s="4">
        <v>43920</v>
      </c>
      <c r="B33">
        <v>3001</v>
      </c>
      <c r="C33">
        <v>23</v>
      </c>
      <c r="D33">
        <v>25</v>
      </c>
      <c r="F33">
        <f>B33-B32</f>
        <v>184</v>
      </c>
      <c r="G33">
        <f>C33-C32</f>
        <v>7</v>
      </c>
      <c r="H33">
        <f>D33-D32</f>
        <v>14</v>
      </c>
      <c r="I33">
        <f t="shared" si="0"/>
        <v>2953</v>
      </c>
      <c r="J33">
        <f>F33/I32*$B$2/($B$2-B32)</f>
        <v>6.5967173469206886E-2</v>
      </c>
      <c r="K33">
        <f>G33/I32</f>
        <v>2.5089605734767025E-3</v>
      </c>
      <c r="L33">
        <f>H33/I32</f>
        <v>5.017921146953405E-3</v>
      </c>
      <c r="M33" s="19">
        <v>0</v>
      </c>
      <c r="N33" s="47">
        <f>C33/B33</f>
        <v>7.6641119626791069E-3</v>
      </c>
    </row>
    <row r="34" spans="1:14" x14ac:dyDescent="0.25">
      <c r="A34" s="4">
        <v>43921</v>
      </c>
      <c r="B34">
        <v>3308</v>
      </c>
      <c r="C34">
        <v>31</v>
      </c>
      <c r="D34">
        <v>45</v>
      </c>
      <c r="F34">
        <f>B34-B33</f>
        <v>307</v>
      </c>
      <c r="G34">
        <f>C34-C33</f>
        <v>8</v>
      </c>
      <c r="H34">
        <f>D34-D33</f>
        <v>20</v>
      </c>
      <c r="I34">
        <f t="shared" si="0"/>
        <v>3232</v>
      </c>
      <c r="J34">
        <f t="shared" ref="J34:J65" si="1">F34/I33*$B$2/($B$2-B33)</f>
        <v>0.10399121414271963</v>
      </c>
      <c r="K34">
        <f t="shared" ref="K34:K66" si="2">G34/I33</f>
        <v>2.7091093802912294E-3</v>
      </c>
      <c r="L34">
        <f t="shared" ref="L34:L66" si="3">H34/I33</f>
        <v>6.7727734507280731E-3</v>
      </c>
      <c r="M34" s="19">
        <v>0</v>
      </c>
      <c r="N34" s="47">
        <f t="shared" ref="N34:N97" si="4">C34/B34</f>
        <v>9.3712212817412335E-3</v>
      </c>
    </row>
    <row r="35" spans="1:14" x14ac:dyDescent="0.25">
      <c r="A35" s="4">
        <v>43922</v>
      </c>
      <c r="B35">
        <v>3589</v>
      </c>
      <c r="C35">
        <v>39</v>
      </c>
      <c r="D35">
        <v>61</v>
      </c>
      <c r="F35">
        <f>B35-B34</f>
        <v>281</v>
      </c>
      <c r="G35">
        <f>C35-C34</f>
        <v>8</v>
      </c>
      <c r="H35">
        <f>D35-D34</f>
        <v>16</v>
      </c>
      <c r="I35">
        <f t="shared" si="0"/>
        <v>3489</v>
      </c>
      <c r="J35">
        <f t="shared" si="1"/>
        <v>8.6969934285271361E-2</v>
      </c>
      <c r="K35">
        <f t="shared" si="2"/>
        <v>2.4752475247524753E-3</v>
      </c>
      <c r="L35">
        <f t="shared" si="3"/>
        <v>4.9504950495049506E-3</v>
      </c>
      <c r="M35" s="19">
        <v>0</v>
      </c>
      <c r="N35" s="47">
        <f t="shared" si="4"/>
        <v>1.0866536639732517E-2</v>
      </c>
    </row>
    <row r="36" spans="1:14" x14ac:dyDescent="0.25">
      <c r="A36" s="4">
        <v>43923</v>
      </c>
      <c r="B36">
        <v>3858</v>
      </c>
      <c r="C36">
        <v>44</v>
      </c>
      <c r="D36">
        <v>67</v>
      </c>
      <c r="F36">
        <f>B36-B35</f>
        <v>269</v>
      </c>
      <c r="G36">
        <f>C36-C35</f>
        <v>5</v>
      </c>
      <c r="H36">
        <f>D36-D35</f>
        <v>6</v>
      </c>
      <c r="I36">
        <f t="shared" si="0"/>
        <v>3747</v>
      </c>
      <c r="J36">
        <f t="shared" si="1"/>
        <v>7.712530314861285E-2</v>
      </c>
      <c r="K36">
        <f t="shared" si="2"/>
        <v>1.4330753797649756E-3</v>
      </c>
      <c r="L36">
        <f t="shared" si="3"/>
        <v>1.7196904557179708E-3</v>
      </c>
      <c r="M36" s="19">
        <v>0</v>
      </c>
      <c r="N36" s="47">
        <f t="shared" si="4"/>
        <v>1.1404872991187144E-2</v>
      </c>
    </row>
    <row r="37" spans="1:14" x14ac:dyDescent="0.25">
      <c r="A37" s="4">
        <v>43924</v>
      </c>
      <c r="B37">
        <v>4190</v>
      </c>
      <c r="C37">
        <v>53</v>
      </c>
      <c r="D37">
        <v>72</v>
      </c>
      <c r="F37">
        <f>B37-B36</f>
        <v>332</v>
      </c>
      <c r="G37">
        <f>C37-C36</f>
        <v>9</v>
      </c>
      <c r="H37">
        <f>D37-D36</f>
        <v>5</v>
      </c>
      <c r="I37">
        <f t="shared" si="0"/>
        <v>4065</v>
      </c>
      <c r="J37">
        <f t="shared" si="1"/>
        <v>8.863614862079762E-2</v>
      </c>
      <c r="K37">
        <f t="shared" si="2"/>
        <v>2.4019215372297837E-3</v>
      </c>
      <c r="L37">
        <f t="shared" si="3"/>
        <v>1.3344008540165466E-3</v>
      </c>
      <c r="M37" s="19">
        <v>0</v>
      </c>
      <c r="N37" s="47">
        <f t="shared" si="4"/>
        <v>1.2649164677804296E-2</v>
      </c>
    </row>
    <row r="38" spans="1:14" x14ac:dyDescent="0.25">
      <c r="A38" s="4">
        <v>43925</v>
      </c>
      <c r="B38">
        <v>4472</v>
      </c>
      <c r="C38">
        <v>59</v>
      </c>
      <c r="D38">
        <v>78</v>
      </c>
      <c r="F38">
        <f>B38-B37</f>
        <v>282</v>
      </c>
      <c r="G38">
        <f>C38-C37</f>
        <v>6</v>
      </c>
      <c r="H38">
        <f>D38-D37</f>
        <v>6</v>
      </c>
      <c r="I38">
        <f t="shared" si="0"/>
        <v>4335</v>
      </c>
      <c r="J38">
        <f t="shared" si="1"/>
        <v>6.9399847137659246E-2</v>
      </c>
      <c r="K38">
        <f t="shared" si="2"/>
        <v>1.4760147601476014E-3</v>
      </c>
      <c r="L38">
        <f t="shared" si="3"/>
        <v>1.4760147601476014E-3</v>
      </c>
      <c r="M38" s="19">
        <v>0</v>
      </c>
      <c r="N38" s="47">
        <f t="shared" si="4"/>
        <v>1.3193202146690518E-2</v>
      </c>
    </row>
    <row r="39" spans="1:14" x14ac:dyDescent="0.25">
      <c r="A39" s="4">
        <v>43926</v>
      </c>
      <c r="B39">
        <v>4587</v>
      </c>
      <c r="C39">
        <v>67</v>
      </c>
      <c r="D39">
        <v>96</v>
      </c>
      <c r="F39">
        <f>B39-B38</f>
        <v>115</v>
      </c>
      <c r="G39">
        <f>C39-C38</f>
        <v>8</v>
      </c>
      <c r="H39">
        <f>D39-D38</f>
        <v>18</v>
      </c>
      <c r="I39">
        <f t="shared" si="0"/>
        <v>4424</v>
      </c>
      <c r="J39">
        <f t="shared" si="1"/>
        <v>2.653934101634671E-2</v>
      </c>
      <c r="K39">
        <f t="shared" si="2"/>
        <v>1.845444059976932E-3</v>
      </c>
      <c r="L39">
        <f t="shared" si="3"/>
        <v>4.1522491349480972E-3</v>
      </c>
      <c r="M39" s="19">
        <v>0</v>
      </c>
      <c r="N39" s="47">
        <f t="shared" si="4"/>
        <v>1.4606496620885111E-2</v>
      </c>
    </row>
    <row r="40" spans="1:14" x14ac:dyDescent="0.25">
      <c r="A40" s="4">
        <v>43927</v>
      </c>
      <c r="B40">
        <v>4822</v>
      </c>
      <c r="C40">
        <v>78</v>
      </c>
      <c r="D40">
        <v>121</v>
      </c>
      <c r="F40">
        <f>B40-B39</f>
        <v>235</v>
      </c>
      <c r="G40">
        <f>C40-C39</f>
        <v>11</v>
      </c>
      <c r="H40">
        <f>D40-D39</f>
        <v>25</v>
      </c>
      <c r="I40">
        <f t="shared" si="0"/>
        <v>4623</v>
      </c>
      <c r="J40">
        <f t="shared" si="1"/>
        <v>5.3142111476041032E-2</v>
      </c>
      <c r="K40">
        <f t="shared" si="2"/>
        <v>2.4864376130198916E-3</v>
      </c>
      <c r="L40">
        <f t="shared" si="3"/>
        <v>5.650994575045208E-3</v>
      </c>
      <c r="M40" s="19">
        <v>0</v>
      </c>
      <c r="N40" s="47">
        <f t="shared" si="4"/>
        <v>1.6175860638739114E-2</v>
      </c>
    </row>
    <row r="41" spans="1:14" x14ac:dyDescent="0.25">
      <c r="A41" s="4">
        <v>43928</v>
      </c>
      <c r="B41">
        <v>5017</v>
      </c>
      <c r="C41">
        <v>88</v>
      </c>
      <c r="D41">
        <v>172</v>
      </c>
      <c r="F41">
        <f>B41-B40</f>
        <v>195</v>
      </c>
      <c r="G41">
        <f>C41-C40</f>
        <v>10</v>
      </c>
      <c r="H41">
        <f>D41-D40</f>
        <v>51</v>
      </c>
      <c r="I41">
        <f t="shared" si="0"/>
        <v>4757</v>
      </c>
      <c r="J41">
        <f t="shared" si="1"/>
        <v>4.2199403726171883E-2</v>
      </c>
      <c r="K41">
        <f t="shared" si="2"/>
        <v>2.1630975556997619E-3</v>
      </c>
      <c r="L41">
        <f t="shared" si="3"/>
        <v>1.1031797534068787E-2</v>
      </c>
      <c r="M41">
        <f>J41/(K41+L41)</f>
        <v>3.1981613676408625</v>
      </c>
      <c r="N41" s="47">
        <f t="shared" si="4"/>
        <v>1.7540362766593581E-2</v>
      </c>
    </row>
    <row r="42" spans="1:14" x14ac:dyDescent="0.25">
      <c r="A42" s="4">
        <v>43929</v>
      </c>
      <c r="B42">
        <v>5312</v>
      </c>
      <c r="C42">
        <v>99</v>
      </c>
      <c r="D42">
        <v>233</v>
      </c>
      <c r="F42">
        <f>B42-B41</f>
        <v>295</v>
      </c>
      <c r="G42">
        <f>C42-C41</f>
        <v>11</v>
      </c>
      <c r="H42">
        <f>D42-D41</f>
        <v>61</v>
      </c>
      <c r="I42">
        <f t="shared" si="0"/>
        <v>4980</v>
      </c>
      <c r="J42">
        <f t="shared" si="1"/>
        <v>6.2042940495087524E-2</v>
      </c>
      <c r="K42">
        <f t="shared" si="2"/>
        <v>2.3123817532058021E-3</v>
      </c>
      <c r="L42">
        <f t="shared" si="3"/>
        <v>1.2823207904141265E-2</v>
      </c>
      <c r="M42" s="19">
        <v>0</v>
      </c>
      <c r="N42" s="47">
        <f t="shared" si="4"/>
        <v>1.8637048192771084E-2</v>
      </c>
    </row>
    <row r="43" spans="1:14" x14ac:dyDescent="0.25">
      <c r="A43" s="4">
        <v>43930</v>
      </c>
      <c r="B43">
        <v>5569</v>
      </c>
      <c r="C43">
        <v>112</v>
      </c>
      <c r="D43">
        <v>301</v>
      </c>
      <c r="F43">
        <f>B43-B42</f>
        <v>257</v>
      </c>
      <c r="G43">
        <f>C43-C42</f>
        <v>13</v>
      </c>
      <c r="H43">
        <f>D43-D42</f>
        <v>68</v>
      </c>
      <c r="I43">
        <f t="shared" si="0"/>
        <v>5156</v>
      </c>
      <c r="J43">
        <f t="shared" si="1"/>
        <v>5.1632036858512462E-2</v>
      </c>
      <c r="K43">
        <f t="shared" si="2"/>
        <v>2.6104417670682733E-3</v>
      </c>
      <c r="L43">
        <f t="shared" si="3"/>
        <v>1.3654618473895583E-2</v>
      </c>
      <c r="M43">
        <f t="shared" ref="M43:M66" si="5">J43/(K43+L43)</f>
        <v>3.1744141179678027</v>
      </c>
      <c r="N43" s="47">
        <f t="shared" si="4"/>
        <v>2.0111330579996409E-2</v>
      </c>
    </row>
    <row r="44" spans="1:14" x14ac:dyDescent="0.25">
      <c r="A44" s="4">
        <v>43931</v>
      </c>
      <c r="B44">
        <v>5732</v>
      </c>
      <c r="C44">
        <v>119</v>
      </c>
      <c r="D44">
        <v>346</v>
      </c>
      <c r="F44">
        <f>B44-B43</f>
        <v>163</v>
      </c>
      <c r="G44">
        <f>C44-C43</f>
        <v>7</v>
      </c>
      <c r="H44">
        <f>D44-D43</f>
        <v>45</v>
      </c>
      <c r="I44">
        <f t="shared" si="0"/>
        <v>5267</v>
      </c>
      <c r="J44">
        <f t="shared" si="1"/>
        <v>3.1630102623044519E-2</v>
      </c>
      <c r="K44">
        <f t="shared" si="2"/>
        <v>1.3576415826221878E-3</v>
      </c>
      <c r="L44">
        <f t="shared" si="3"/>
        <v>8.7276958882854926E-3</v>
      </c>
      <c r="M44" s="19">
        <v>0</v>
      </c>
      <c r="N44" s="47">
        <f t="shared" si="4"/>
        <v>2.0760642009769716E-2</v>
      </c>
    </row>
    <row r="45" spans="1:14" x14ac:dyDescent="0.25">
      <c r="A45" s="4">
        <v>43932</v>
      </c>
      <c r="B45">
        <v>5902</v>
      </c>
      <c r="C45">
        <v>129</v>
      </c>
      <c r="D45">
        <v>411</v>
      </c>
      <c r="F45">
        <f>B45-B44</f>
        <v>170</v>
      </c>
      <c r="G45">
        <f>C45-C44</f>
        <v>10</v>
      </c>
      <c r="H45">
        <f>D45-D44</f>
        <v>65</v>
      </c>
      <c r="I45">
        <f t="shared" si="0"/>
        <v>5362</v>
      </c>
      <c r="J45">
        <f t="shared" si="1"/>
        <v>3.2293723469639372E-2</v>
      </c>
      <c r="K45">
        <f t="shared" si="2"/>
        <v>1.8986140117714068E-3</v>
      </c>
      <c r="L45">
        <f t="shared" si="3"/>
        <v>1.2340991076514145E-2</v>
      </c>
      <c r="M45" s="19">
        <v>0</v>
      </c>
      <c r="N45" s="47">
        <f t="shared" si="4"/>
        <v>2.1856997627922738E-2</v>
      </c>
    </row>
    <row r="46" spans="1:14" x14ac:dyDescent="0.25">
      <c r="A46" s="4">
        <v>43933</v>
      </c>
      <c r="B46">
        <v>5991</v>
      </c>
      <c r="C46">
        <v>138</v>
      </c>
      <c r="D46">
        <v>464</v>
      </c>
      <c r="F46">
        <f>B46-B45</f>
        <v>89</v>
      </c>
      <c r="G46">
        <f>C46-C45</f>
        <v>9</v>
      </c>
      <c r="H46">
        <f>D46-D45</f>
        <v>53</v>
      </c>
      <c r="I46">
        <f t="shared" si="0"/>
        <v>5389</v>
      </c>
      <c r="J46">
        <f t="shared" si="1"/>
        <v>1.6607437015952624E-2</v>
      </c>
      <c r="K46">
        <f t="shared" si="2"/>
        <v>1.6784781797836627E-3</v>
      </c>
      <c r="L46">
        <f t="shared" si="3"/>
        <v>9.8843715031704596E-3</v>
      </c>
      <c r="M46">
        <f t="shared" si="5"/>
        <v>1.4362754399925479</v>
      </c>
      <c r="N46" s="47">
        <f t="shared" si="4"/>
        <v>2.3034551827741612E-2</v>
      </c>
    </row>
    <row r="47" spans="1:14" x14ac:dyDescent="0.25">
      <c r="A47" s="4">
        <v>43934</v>
      </c>
      <c r="B47">
        <v>6059</v>
      </c>
      <c r="C47">
        <v>143</v>
      </c>
      <c r="D47">
        <v>519</v>
      </c>
      <c r="F47">
        <f>B47-B46</f>
        <v>68</v>
      </c>
      <c r="G47">
        <f>C47-C46</f>
        <v>5</v>
      </c>
      <c r="H47">
        <f>D47-D46</f>
        <v>55</v>
      </c>
      <c r="I47">
        <f t="shared" si="0"/>
        <v>5397</v>
      </c>
      <c r="J47">
        <f t="shared" si="1"/>
        <v>1.2625359623039739E-2</v>
      </c>
      <c r="K47">
        <f t="shared" si="2"/>
        <v>9.2781592132120988E-4</v>
      </c>
      <c r="L47">
        <f t="shared" si="3"/>
        <v>1.0205975134533309E-2</v>
      </c>
      <c r="M47">
        <f t="shared" si="5"/>
        <v>1.1339677168093525</v>
      </c>
      <c r="N47" s="47">
        <f t="shared" si="4"/>
        <v>2.3601254332398087E-2</v>
      </c>
    </row>
    <row r="48" spans="1:14" x14ac:dyDescent="0.25">
      <c r="A48" s="4">
        <v>43935</v>
      </c>
      <c r="B48">
        <v>6141</v>
      </c>
      <c r="C48">
        <v>161</v>
      </c>
      <c r="D48">
        <v>672</v>
      </c>
      <c r="F48">
        <f>B48-B47</f>
        <v>82</v>
      </c>
      <c r="G48">
        <f>C48-C47</f>
        <v>18</v>
      </c>
      <c r="H48">
        <f>D48-D47</f>
        <v>153</v>
      </c>
      <c r="I48">
        <f t="shared" si="0"/>
        <v>5308</v>
      </c>
      <c r="J48">
        <f t="shared" si="1"/>
        <v>1.5202227307979639E-2</v>
      </c>
      <c r="K48">
        <f t="shared" si="2"/>
        <v>3.3351862145636463E-3</v>
      </c>
      <c r="L48">
        <f t="shared" si="3"/>
        <v>2.8349082823790995E-2</v>
      </c>
      <c r="M48">
        <f t="shared" si="5"/>
        <v>0.47980363029921702</v>
      </c>
      <c r="N48" s="47">
        <f t="shared" si="4"/>
        <v>2.6217228464419477E-2</v>
      </c>
    </row>
    <row r="49" spans="1:14" x14ac:dyDescent="0.25">
      <c r="A49" s="4">
        <v>43936</v>
      </c>
      <c r="B49">
        <v>6301</v>
      </c>
      <c r="C49">
        <v>166</v>
      </c>
      <c r="D49">
        <v>819</v>
      </c>
      <c r="F49">
        <f>B49-B48</f>
        <v>160</v>
      </c>
      <c r="G49">
        <f>C49-C48</f>
        <v>5</v>
      </c>
      <c r="H49">
        <f>D49-D48</f>
        <v>147</v>
      </c>
      <c r="I49">
        <f t="shared" si="0"/>
        <v>5316</v>
      </c>
      <c r="J49">
        <f t="shared" si="1"/>
        <v>3.0160475446646833E-2</v>
      </c>
      <c r="K49">
        <f t="shared" si="2"/>
        <v>9.4197437829691034E-4</v>
      </c>
      <c r="L49">
        <f t="shared" si="3"/>
        <v>2.7694046721929162E-2</v>
      </c>
      <c r="M49">
        <f t="shared" si="5"/>
        <v>1.0532355504657986</v>
      </c>
      <c r="N49" s="47">
        <f t="shared" si="4"/>
        <v>2.6345024599269958E-2</v>
      </c>
    </row>
    <row r="50" spans="1:14" x14ac:dyDescent="0.25">
      <c r="A50" s="4">
        <v>43937</v>
      </c>
      <c r="B50">
        <v>6433</v>
      </c>
      <c r="C50">
        <v>169</v>
      </c>
      <c r="D50">
        <v>972</v>
      </c>
      <c r="F50">
        <f>B50-B49</f>
        <v>132</v>
      </c>
      <c r="G50">
        <f>C50-C49</f>
        <v>3</v>
      </c>
      <c r="H50">
        <f>D50-D49</f>
        <v>153</v>
      </c>
      <c r="I50">
        <f t="shared" si="0"/>
        <v>5292</v>
      </c>
      <c r="J50">
        <f t="shared" si="1"/>
        <v>2.4845318378137325E-2</v>
      </c>
      <c r="K50">
        <f t="shared" si="2"/>
        <v>5.6433408577878099E-4</v>
      </c>
      <c r="L50">
        <f t="shared" si="3"/>
        <v>2.8781038374717832E-2</v>
      </c>
      <c r="M50">
        <f t="shared" si="5"/>
        <v>0.84665200319344891</v>
      </c>
      <c r="N50" s="47">
        <f t="shared" si="4"/>
        <v>2.6270791232706359E-2</v>
      </c>
    </row>
    <row r="51" spans="1:14" x14ac:dyDescent="0.25">
      <c r="A51" s="4">
        <v>43938</v>
      </c>
      <c r="B51">
        <v>6549</v>
      </c>
      <c r="C51">
        <v>173</v>
      </c>
      <c r="D51">
        <v>1174</v>
      </c>
      <c r="F51">
        <f>B51-B50</f>
        <v>116</v>
      </c>
      <c r="G51">
        <f>C51-C50</f>
        <v>4</v>
      </c>
      <c r="H51">
        <f>D51-D50</f>
        <v>202</v>
      </c>
      <c r="I51">
        <f t="shared" si="0"/>
        <v>5202</v>
      </c>
      <c r="J51">
        <f t="shared" si="1"/>
        <v>2.1933054484328387E-2</v>
      </c>
      <c r="K51">
        <f t="shared" si="2"/>
        <v>7.5585789871504159E-4</v>
      </c>
      <c r="L51">
        <f t="shared" si="3"/>
        <v>3.8170823885109596E-2</v>
      </c>
      <c r="M51">
        <f t="shared" si="5"/>
        <v>0.56344526374303805</v>
      </c>
      <c r="N51" s="47">
        <f t="shared" si="4"/>
        <v>2.6416246755229807E-2</v>
      </c>
    </row>
    <row r="52" spans="1:14" x14ac:dyDescent="0.25">
      <c r="A52" s="4">
        <v>43939</v>
      </c>
      <c r="B52">
        <v>6654</v>
      </c>
      <c r="C52">
        <v>181</v>
      </c>
      <c r="D52">
        <v>1275</v>
      </c>
      <c r="F52">
        <f>B52-B51</f>
        <v>105</v>
      </c>
      <c r="G52">
        <f>C52-C51</f>
        <v>8</v>
      </c>
      <c r="H52">
        <f>D52-D51</f>
        <v>101</v>
      </c>
      <c r="I52">
        <f t="shared" si="0"/>
        <v>5198</v>
      </c>
      <c r="J52">
        <f t="shared" si="1"/>
        <v>2.0196895671702058E-2</v>
      </c>
      <c r="K52">
        <f t="shared" si="2"/>
        <v>1.5378700499807767E-3</v>
      </c>
      <c r="L52">
        <f t="shared" si="3"/>
        <v>1.9415609381007306E-2</v>
      </c>
      <c r="M52">
        <f t="shared" si="5"/>
        <v>0.9638922136164596</v>
      </c>
      <c r="N52" s="47">
        <f t="shared" si="4"/>
        <v>2.7201683198076344E-2</v>
      </c>
    </row>
    <row r="53" spans="1:14" x14ac:dyDescent="0.25">
      <c r="A53" s="4">
        <v>43940</v>
      </c>
      <c r="B53">
        <v>6746</v>
      </c>
      <c r="C53">
        <v>186</v>
      </c>
      <c r="D53">
        <v>1298</v>
      </c>
      <c r="F53">
        <f>B53-B52</f>
        <v>92</v>
      </c>
      <c r="G53">
        <f>C53-C52</f>
        <v>5</v>
      </c>
      <c r="H53">
        <f>D53-D52</f>
        <v>23</v>
      </c>
      <c r="I53">
        <f t="shared" si="0"/>
        <v>5262</v>
      </c>
      <c r="J53">
        <f t="shared" si="1"/>
        <v>1.7710119184889763E-2</v>
      </c>
      <c r="K53">
        <f t="shared" si="2"/>
        <v>9.6190842631781453E-4</v>
      </c>
      <c r="L53">
        <f t="shared" si="3"/>
        <v>4.4247787610619468E-3</v>
      </c>
      <c r="M53">
        <f t="shared" si="5"/>
        <v>3.2877571258234641</v>
      </c>
      <c r="N53" s="47">
        <f t="shared" si="4"/>
        <v>2.7571894455973911E-2</v>
      </c>
    </row>
    <row r="54" spans="1:14" x14ac:dyDescent="0.25">
      <c r="A54" s="4">
        <v>43941</v>
      </c>
      <c r="B54">
        <v>6900</v>
      </c>
      <c r="C54">
        <v>194</v>
      </c>
      <c r="D54">
        <v>1559</v>
      </c>
      <c r="F54">
        <f>B54-B53</f>
        <v>154</v>
      </c>
      <c r="G54">
        <f>C54-C53</f>
        <v>8</v>
      </c>
      <c r="H54">
        <f>D54-D53</f>
        <v>261</v>
      </c>
      <c r="I54">
        <f t="shared" si="0"/>
        <v>5147</v>
      </c>
      <c r="J54">
        <f t="shared" si="1"/>
        <v>2.9284886295406327E-2</v>
      </c>
      <c r="K54">
        <f t="shared" si="2"/>
        <v>1.5203344735841885E-3</v>
      </c>
      <c r="L54">
        <f t="shared" si="3"/>
        <v>4.9600912200684154E-2</v>
      </c>
      <c r="M54">
        <f t="shared" si="5"/>
        <v>0.5728515676075393</v>
      </c>
      <c r="N54" s="47">
        <f t="shared" si="4"/>
        <v>2.8115942028985506E-2</v>
      </c>
    </row>
    <row r="55" spans="1:14" x14ac:dyDescent="0.25">
      <c r="A55" s="4">
        <v>43942</v>
      </c>
      <c r="B55">
        <v>7033</v>
      </c>
      <c r="C55">
        <v>201</v>
      </c>
      <c r="D55">
        <v>1760</v>
      </c>
      <c r="F55">
        <f t="shared" ref="F55:H66" si="6">B55-B54</f>
        <v>133</v>
      </c>
      <c r="G55">
        <f t="shared" si="6"/>
        <v>7</v>
      </c>
      <c r="H55">
        <f t="shared" si="6"/>
        <v>201</v>
      </c>
      <c r="I55">
        <f t="shared" si="0"/>
        <v>5072</v>
      </c>
      <c r="J55">
        <f t="shared" si="1"/>
        <v>2.5856955445508041E-2</v>
      </c>
      <c r="K55">
        <f t="shared" si="2"/>
        <v>1.3600155430347775E-3</v>
      </c>
      <c r="L55">
        <f t="shared" si="3"/>
        <v>3.9051874878570043E-2</v>
      </c>
      <c r="M55">
        <f t="shared" si="5"/>
        <v>0.63983533499052825</v>
      </c>
      <c r="N55" s="47">
        <f t="shared" si="4"/>
        <v>2.8579553533342811E-2</v>
      </c>
    </row>
    <row r="56" spans="1:14" x14ac:dyDescent="0.25">
      <c r="A56" s="4">
        <v>43943</v>
      </c>
      <c r="B56">
        <v>7132</v>
      </c>
      <c r="C56">
        <v>208</v>
      </c>
      <c r="D56">
        <v>1989</v>
      </c>
      <c r="F56">
        <f t="shared" si="6"/>
        <v>99</v>
      </c>
      <c r="G56">
        <f t="shared" si="6"/>
        <v>7</v>
      </c>
      <c r="H56">
        <f t="shared" si="6"/>
        <v>229</v>
      </c>
      <c r="I56">
        <f t="shared" si="0"/>
        <v>4935</v>
      </c>
      <c r="J56">
        <f t="shared" si="1"/>
        <v>1.953175469986284E-2</v>
      </c>
      <c r="K56">
        <f t="shared" si="2"/>
        <v>1.3801261829652998E-3</v>
      </c>
      <c r="L56">
        <f t="shared" si="3"/>
        <v>4.5149842271293372E-2</v>
      </c>
      <c r="M56">
        <f t="shared" si="5"/>
        <v>0.41976720270213702</v>
      </c>
      <c r="N56" s="47">
        <f t="shared" si="4"/>
        <v>2.9164329781267526E-2</v>
      </c>
    </row>
    <row r="57" spans="1:14" x14ac:dyDescent="0.25">
      <c r="A57" s="4">
        <v>43944</v>
      </c>
      <c r="B57">
        <v>7187</v>
      </c>
      <c r="C57">
        <v>210</v>
      </c>
      <c r="D57">
        <v>2152</v>
      </c>
      <c r="F57">
        <f t="shared" si="6"/>
        <v>55</v>
      </c>
      <c r="G57">
        <f t="shared" si="6"/>
        <v>2</v>
      </c>
      <c r="H57">
        <f t="shared" si="6"/>
        <v>163</v>
      </c>
      <c r="I57">
        <f t="shared" si="0"/>
        <v>4825</v>
      </c>
      <c r="J57">
        <f t="shared" si="1"/>
        <v>1.1152310735405447E-2</v>
      </c>
      <c r="K57">
        <f t="shared" si="2"/>
        <v>4.0526849037487333E-4</v>
      </c>
      <c r="L57">
        <f t="shared" si="3"/>
        <v>3.3029381965552176E-2</v>
      </c>
      <c r="M57">
        <f>J57/(K57+L57)</f>
        <v>0.33355547563167204</v>
      </c>
      <c r="N57" s="47">
        <f t="shared" si="4"/>
        <v>2.9219423959927646E-2</v>
      </c>
    </row>
    <row r="58" spans="1:14" x14ac:dyDescent="0.25">
      <c r="A58" s="4">
        <v>43945</v>
      </c>
      <c r="B58">
        <v>7273</v>
      </c>
      <c r="C58">
        <v>214</v>
      </c>
      <c r="D58">
        <v>2371</v>
      </c>
      <c r="F58">
        <f t="shared" si="6"/>
        <v>86</v>
      </c>
      <c r="G58">
        <f t="shared" si="6"/>
        <v>4</v>
      </c>
      <c r="H58">
        <f t="shared" si="6"/>
        <v>219</v>
      </c>
      <c r="I58">
        <f t="shared" si="0"/>
        <v>4688</v>
      </c>
      <c r="J58">
        <f t="shared" si="1"/>
        <v>1.7835804142899595E-2</v>
      </c>
      <c r="K58">
        <f t="shared" si="2"/>
        <v>8.2901554404145078E-4</v>
      </c>
      <c r="L58">
        <f t="shared" si="3"/>
        <v>4.5388601036269433E-2</v>
      </c>
      <c r="M58">
        <f t="shared" si="5"/>
        <v>0.38590921519950916</v>
      </c>
      <c r="N58" s="47">
        <f t="shared" si="4"/>
        <v>2.9423896603877356E-2</v>
      </c>
    </row>
    <row r="59" spans="1:14" x14ac:dyDescent="0.25">
      <c r="A59" s="4">
        <v>43946</v>
      </c>
      <c r="B59">
        <v>7352</v>
      </c>
      <c r="C59">
        <v>218</v>
      </c>
      <c r="D59">
        <v>2453</v>
      </c>
      <c r="F59">
        <f t="shared" si="6"/>
        <v>79</v>
      </c>
      <c r="G59">
        <f t="shared" si="6"/>
        <v>4</v>
      </c>
      <c r="H59">
        <f t="shared" si="6"/>
        <v>82</v>
      </c>
      <c r="I59">
        <f t="shared" si="0"/>
        <v>4681</v>
      </c>
      <c r="J59">
        <f t="shared" si="1"/>
        <v>1.6862988327699065E-2</v>
      </c>
      <c r="K59">
        <f t="shared" si="2"/>
        <v>8.5324232081911264E-4</v>
      </c>
      <c r="L59">
        <f t="shared" si="3"/>
        <v>1.7491467576791809E-2</v>
      </c>
      <c r="M59">
        <f t="shared" si="5"/>
        <v>0.91922894511922348</v>
      </c>
      <c r="N59" s="47">
        <f t="shared" si="4"/>
        <v>2.9651795429815015E-2</v>
      </c>
    </row>
    <row r="60" spans="1:14" x14ac:dyDescent="0.25">
      <c r="A60" s="4">
        <v>43947</v>
      </c>
      <c r="B60">
        <v>7404</v>
      </c>
      <c r="C60">
        <v>220</v>
      </c>
      <c r="D60">
        <v>2545</v>
      </c>
      <c r="F60">
        <f t="shared" si="6"/>
        <v>52</v>
      </c>
      <c r="G60">
        <f t="shared" si="6"/>
        <v>2</v>
      </c>
      <c r="H60">
        <f t="shared" si="6"/>
        <v>92</v>
      </c>
      <c r="I60">
        <f t="shared" si="0"/>
        <v>4639</v>
      </c>
      <c r="J60">
        <f t="shared" si="1"/>
        <v>1.1116369132040151E-2</v>
      </c>
      <c r="K60">
        <f t="shared" si="2"/>
        <v>4.2725913266396069E-4</v>
      </c>
      <c r="L60">
        <f t="shared" si="3"/>
        <v>1.9653920102542192E-2</v>
      </c>
      <c r="M60" s="19">
        <v>0</v>
      </c>
      <c r="N60" s="47">
        <f t="shared" si="4"/>
        <v>2.9713668287412211E-2</v>
      </c>
    </row>
    <row r="61" spans="1:14" x14ac:dyDescent="0.25">
      <c r="A61" s="4">
        <v>43948</v>
      </c>
      <c r="B61">
        <v>7445</v>
      </c>
      <c r="C61">
        <v>223</v>
      </c>
      <c r="D61">
        <v>2826</v>
      </c>
      <c r="F61">
        <f t="shared" si="6"/>
        <v>41</v>
      </c>
      <c r="G61">
        <f t="shared" si="6"/>
        <v>3</v>
      </c>
      <c r="H61">
        <f t="shared" si="6"/>
        <v>281</v>
      </c>
      <c r="I61">
        <f t="shared" si="0"/>
        <v>4396</v>
      </c>
      <c r="J61">
        <f t="shared" si="1"/>
        <v>8.8442264036594671E-3</v>
      </c>
      <c r="K61">
        <f t="shared" si="2"/>
        <v>6.4669109721922824E-4</v>
      </c>
      <c r="L61">
        <f t="shared" si="3"/>
        <v>6.0573399439534381E-2</v>
      </c>
      <c r="M61">
        <f t="shared" si="5"/>
        <v>0.14446607847386009</v>
      </c>
      <c r="N61" s="47">
        <f t="shared" si="4"/>
        <v>2.995298858294157E-2</v>
      </c>
    </row>
    <row r="62" spans="1:14" x14ac:dyDescent="0.25">
      <c r="A62" s="4">
        <v>43949</v>
      </c>
      <c r="B62">
        <v>7504</v>
      </c>
      <c r="C62">
        <v>227</v>
      </c>
      <c r="D62">
        <v>2948</v>
      </c>
      <c r="F62">
        <f t="shared" si="6"/>
        <v>59</v>
      </c>
      <c r="G62">
        <f t="shared" si="6"/>
        <v>4</v>
      </c>
      <c r="H62">
        <f t="shared" si="6"/>
        <v>122</v>
      </c>
      <c r="I62">
        <f t="shared" si="0"/>
        <v>4329</v>
      </c>
      <c r="J62">
        <f t="shared" si="1"/>
        <v>1.3430629203128149E-2</v>
      </c>
      <c r="K62">
        <f t="shared" si="2"/>
        <v>9.099181073703367E-4</v>
      </c>
      <c r="L62">
        <f t="shared" si="3"/>
        <v>2.7752502274795268E-2</v>
      </c>
      <c r="M62">
        <f t="shared" si="5"/>
        <v>0.46857972997580433</v>
      </c>
      <c r="N62" s="47">
        <f t="shared" si="4"/>
        <v>3.0250533049040511E-2</v>
      </c>
    </row>
    <row r="63" spans="1:14" x14ac:dyDescent="0.25">
      <c r="A63" s="4">
        <v>43950</v>
      </c>
      <c r="B63">
        <v>7579</v>
      </c>
      <c r="C63">
        <v>227</v>
      </c>
      <c r="D63">
        <v>3108</v>
      </c>
      <c r="F63">
        <f t="shared" si="6"/>
        <v>75</v>
      </c>
      <c r="G63">
        <f t="shared" si="6"/>
        <v>0</v>
      </c>
      <c r="H63">
        <f t="shared" si="6"/>
        <v>160</v>
      </c>
      <c r="I63">
        <f t="shared" si="0"/>
        <v>4244</v>
      </c>
      <c r="J63">
        <f t="shared" si="1"/>
        <v>1.7337165828444183E-2</v>
      </c>
      <c r="K63">
        <f>G63/I62</f>
        <v>0</v>
      </c>
      <c r="L63">
        <f t="shared" si="3"/>
        <v>3.6960036960036961E-2</v>
      </c>
      <c r="M63">
        <f t="shared" si="5"/>
        <v>0.46907869294584292</v>
      </c>
      <c r="N63" s="47">
        <f t="shared" si="4"/>
        <v>2.9951180894577122E-2</v>
      </c>
    </row>
    <row r="64" spans="1:14" x14ac:dyDescent="0.25">
      <c r="A64" s="4">
        <v>43951</v>
      </c>
      <c r="B64">
        <v>7682</v>
      </c>
      <c r="C64">
        <v>236</v>
      </c>
      <c r="D64">
        <v>3314</v>
      </c>
      <c r="F64">
        <f t="shared" si="6"/>
        <v>103</v>
      </c>
      <c r="G64">
        <f t="shared" si="6"/>
        <v>9</v>
      </c>
      <c r="H64">
        <f t="shared" si="6"/>
        <v>206</v>
      </c>
      <c r="I64">
        <f t="shared" si="0"/>
        <v>4132</v>
      </c>
      <c r="J64">
        <f t="shared" si="1"/>
        <v>2.4286745327720863E-2</v>
      </c>
      <c r="K64">
        <f t="shared" si="2"/>
        <v>2.1206409048067859E-3</v>
      </c>
      <c r="L64">
        <f t="shared" si="3"/>
        <v>4.8539114043355328E-2</v>
      </c>
      <c r="M64">
        <f t="shared" si="5"/>
        <v>0.47940905660859229</v>
      </c>
      <c r="N64" s="47">
        <f t="shared" si="4"/>
        <v>3.0721166362926322E-2</v>
      </c>
    </row>
    <row r="65" spans="1:14" x14ac:dyDescent="0.25">
      <c r="A65" s="4">
        <v>43952</v>
      </c>
      <c r="B65">
        <v>7737</v>
      </c>
      <c r="C65">
        <v>240</v>
      </c>
      <c r="D65">
        <v>3372</v>
      </c>
      <c r="F65">
        <f t="shared" si="6"/>
        <v>55</v>
      </c>
      <c r="G65">
        <f t="shared" si="6"/>
        <v>4</v>
      </c>
      <c r="H65">
        <f t="shared" si="6"/>
        <v>58</v>
      </c>
      <c r="I65">
        <f t="shared" si="0"/>
        <v>4125</v>
      </c>
      <c r="J65">
        <f t="shared" si="1"/>
        <v>1.3320300610523805E-2</v>
      </c>
      <c r="K65">
        <f t="shared" si="2"/>
        <v>9.6805421103581804E-4</v>
      </c>
      <c r="L65">
        <f t="shared" si="3"/>
        <v>1.4036786060019362E-2</v>
      </c>
      <c r="M65">
        <f t="shared" si="5"/>
        <v>0.88773358262394131</v>
      </c>
      <c r="N65" s="47">
        <f t="shared" si="4"/>
        <v>3.1019775106630478E-2</v>
      </c>
    </row>
    <row r="66" spans="1:14" x14ac:dyDescent="0.25">
      <c r="A66" s="4">
        <v>43953</v>
      </c>
      <c r="B66">
        <v>7755</v>
      </c>
      <c r="C66">
        <v>245</v>
      </c>
      <c r="D66">
        <v>3461</v>
      </c>
      <c r="F66">
        <f t="shared" si="6"/>
        <v>18</v>
      </c>
      <c r="G66">
        <f t="shared" si="6"/>
        <v>5</v>
      </c>
      <c r="H66">
        <f t="shared" si="6"/>
        <v>89</v>
      </c>
      <c r="I66">
        <f t="shared" si="0"/>
        <v>4049</v>
      </c>
      <c r="J66">
        <f>F66/I65*$B$2/($B$2-B65)</f>
        <v>4.3667912729670414E-3</v>
      </c>
      <c r="K66">
        <f t="shared" si="2"/>
        <v>1.2121212121212121E-3</v>
      </c>
      <c r="L66">
        <f t="shared" si="3"/>
        <v>2.1575757575757575E-2</v>
      </c>
      <c r="M66">
        <f t="shared" si="5"/>
        <v>0.19162780852116007</v>
      </c>
      <c r="N66" s="47">
        <f t="shared" si="4"/>
        <v>3.1592520954223081E-2</v>
      </c>
    </row>
    <row r="67" spans="1:14" x14ac:dyDescent="0.25">
      <c r="N67" s="47"/>
    </row>
    <row r="68" spans="1:14" x14ac:dyDescent="0.25">
      <c r="N68" s="47"/>
    </row>
    <row r="69" spans="1:14" x14ac:dyDescent="0.25">
      <c r="N69" s="47"/>
    </row>
    <row r="70" spans="1:14" x14ac:dyDescent="0.25">
      <c r="N70" s="47"/>
    </row>
    <row r="71" spans="1:14" x14ac:dyDescent="0.25">
      <c r="N71" s="47"/>
    </row>
    <row r="72" spans="1:14" x14ac:dyDescent="0.25">
      <c r="N72" s="47"/>
    </row>
    <row r="73" spans="1:14" x14ac:dyDescent="0.25">
      <c r="N73" s="47"/>
    </row>
    <row r="74" spans="1:14" x14ac:dyDescent="0.25">
      <c r="N74" s="47"/>
    </row>
    <row r="75" spans="1:14" x14ac:dyDescent="0.25">
      <c r="N75" s="47"/>
    </row>
    <row r="76" spans="1:14" x14ac:dyDescent="0.25">
      <c r="N76" s="47"/>
    </row>
    <row r="77" spans="1:14" x14ac:dyDescent="0.25">
      <c r="N77" s="47"/>
    </row>
    <row r="78" spans="1:14" x14ac:dyDescent="0.25">
      <c r="N78" s="47"/>
    </row>
    <row r="79" spans="1:14" x14ac:dyDescent="0.25">
      <c r="N79" s="47"/>
    </row>
    <row r="80" spans="1:14" x14ac:dyDescent="0.25">
      <c r="N80" s="47"/>
    </row>
    <row r="81" spans="14:14" x14ac:dyDescent="0.25">
      <c r="N81" s="47"/>
    </row>
    <row r="82" spans="14:14" x14ac:dyDescent="0.25">
      <c r="N82" s="47"/>
    </row>
    <row r="83" spans="14:14" x14ac:dyDescent="0.25">
      <c r="N83" s="47"/>
    </row>
    <row r="84" spans="14:14" x14ac:dyDescent="0.25">
      <c r="N84" s="47"/>
    </row>
    <row r="85" spans="14:14" x14ac:dyDescent="0.25">
      <c r="N85" s="47"/>
    </row>
    <row r="86" spans="14:14" x14ac:dyDescent="0.25">
      <c r="N86" s="47"/>
    </row>
    <row r="87" spans="14:14" x14ac:dyDescent="0.25">
      <c r="N87" s="47"/>
    </row>
    <row r="88" spans="14:14" x14ac:dyDescent="0.25">
      <c r="N88" s="47"/>
    </row>
    <row r="89" spans="14:14" x14ac:dyDescent="0.25">
      <c r="N89" s="47"/>
    </row>
    <row r="90" spans="14:14" x14ac:dyDescent="0.25">
      <c r="N90" s="47"/>
    </row>
    <row r="91" spans="14:14" x14ac:dyDescent="0.25">
      <c r="N91" s="47"/>
    </row>
    <row r="92" spans="14:14" x14ac:dyDescent="0.25">
      <c r="N92" s="47"/>
    </row>
    <row r="93" spans="14:14" x14ac:dyDescent="0.25">
      <c r="N93" s="47"/>
    </row>
    <row r="94" spans="14:14" x14ac:dyDescent="0.25">
      <c r="N94" s="47"/>
    </row>
    <row r="95" spans="14:14" x14ac:dyDescent="0.25">
      <c r="N95" s="47"/>
    </row>
    <row r="96" spans="14:14" x14ac:dyDescent="0.25">
      <c r="N96" s="47"/>
    </row>
    <row r="97" spans="14:14" x14ac:dyDescent="0.25">
      <c r="N97" s="47"/>
    </row>
    <row r="98" spans="14:14" x14ac:dyDescent="0.25">
      <c r="N98" s="47"/>
    </row>
    <row r="99" spans="14:14" x14ac:dyDescent="0.25">
      <c r="N99" s="47"/>
    </row>
  </sheetData>
  <hyperlinks>
    <hyperlink ref="D2" r:id="rId1"/>
  </hyperlinks>
  <pageMargins left="0.7" right="0.7" top="0.78740157499999996" bottom="0.78740157499999996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workbookViewId="0">
      <pane xSplit="1" ySplit="3" topLeftCell="B73" activePane="bottomRight" state="frozen"/>
      <selection pane="topRight" activeCell="B1" sqref="B1"/>
      <selection pane="bottomLeft" activeCell="A4" sqref="A4"/>
      <selection pane="bottomRight" activeCell="M3" sqref="M3"/>
    </sheetView>
  </sheetViews>
  <sheetFormatPr defaultColWidth="10.6640625" defaultRowHeight="13.2" x14ac:dyDescent="0.25"/>
  <sheetData>
    <row r="1" spans="1:13" x14ac:dyDescent="0.25">
      <c r="A1" s="2" t="s">
        <v>68</v>
      </c>
      <c r="B1" s="19"/>
      <c r="D1" t="s">
        <v>186</v>
      </c>
    </row>
    <row r="2" spans="1:13" x14ac:dyDescent="0.25">
      <c r="A2" t="s">
        <v>70</v>
      </c>
      <c r="B2" s="25">
        <v>331002651</v>
      </c>
      <c r="D2" s="24" t="s">
        <v>71</v>
      </c>
      <c r="M2" s="45">
        <f>M99/'Country Statistics'!$L$30</f>
        <v>3.2797727688600302</v>
      </c>
    </row>
    <row r="3" spans="1:13" s="2" customFormat="1" x14ac:dyDescent="0.25">
      <c r="A3" s="2" t="s">
        <v>20</v>
      </c>
      <c r="B3" s="2" t="s">
        <v>21</v>
      </c>
      <c r="C3" s="2" t="s">
        <v>22</v>
      </c>
      <c r="D3" s="2" t="s">
        <v>8</v>
      </c>
      <c r="E3" s="2" t="s">
        <v>23</v>
      </c>
      <c r="F3" s="2" t="s">
        <v>24</v>
      </c>
      <c r="G3" s="2" t="s">
        <v>25</v>
      </c>
      <c r="H3" s="2" t="s">
        <v>53</v>
      </c>
      <c r="I3" s="2" t="s">
        <v>26</v>
      </c>
      <c r="J3" s="2" t="s">
        <v>27</v>
      </c>
      <c r="K3" s="2" t="s">
        <v>28</v>
      </c>
      <c r="L3" s="2" t="s">
        <v>69</v>
      </c>
      <c r="M3" s="2" t="s">
        <v>66</v>
      </c>
    </row>
    <row r="4" spans="1:13" x14ac:dyDescent="0.25">
      <c r="A4" s="4">
        <v>43862</v>
      </c>
      <c r="B4">
        <v>8</v>
      </c>
      <c r="C4">
        <v>0</v>
      </c>
      <c r="D4">
        <v>0</v>
      </c>
      <c r="H4">
        <f>B4-C4-D4</f>
        <v>8</v>
      </c>
    </row>
    <row r="5" spans="1:13" x14ac:dyDescent="0.25">
      <c r="A5" s="4">
        <v>43863</v>
      </c>
      <c r="B5">
        <v>8</v>
      </c>
      <c r="C5">
        <v>0</v>
      </c>
      <c r="D5">
        <v>0</v>
      </c>
      <c r="E5">
        <f>B5-B4</f>
        <v>0</v>
      </c>
      <c r="F5">
        <f t="shared" ref="F5:G20" si="0">C5-C4</f>
        <v>0</v>
      </c>
      <c r="G5">
        <f t="shared" si="0"/>
        <v>0</v>
      </c>
      <c r="H5">
        <f t="shared" ref="H5:H63" si="1">B5-C5-D5</f>
        <v>8</v>
      </c>
    </row>
    <row r="6" spans="1:13" x14ac:dyDescent="0.25">
      <c r="A6" s="4">
        <v>43864</v>
      </c>
      <c r="B6">
        <v>11</v>
      </c>
      <c r="C6">
        <v>0</v>
      </c>
      <c r="D6">
        <v>0</v>
      </c>
      <c r="E6">
        <f t="shared" ref="E6:G54" si="2">B6-B5</f>
        <v>3</v>
      </c>
      <c r="F6">
        <f t="shared" si="0"/>
        <v>0</v>
      </c>
      <c r="G6">
        <f t="shared" si="0"/>
        <v>0</v>
      </c>
      <c r="H6">
        <f t="shared" si="1"/>
        <v>11</v>
      </c>
    </row>
    <row r="7" spans="1:13" x14ac:dyDescent="0.25">
      <c r="A7" s="4">
        <v>43865</v>
      </c>
      <c r="B7">
        <v>11</v>
      </c>
      <c r="C7">
        <v>0</v>
      </c>
      <c r="D7">
        <v>0</v>
      </c>
      <c r="E7">
        <f t="shared" si="2"/>
        <v>0</v>
      </c>
      <c r="F7">
        <f t="shared" si="0"/>
        <v>0</v>
      </c>
      <c r="G7">
        <f t="shared" si="0"/>
        <v>0</v>
      </c>
      <c r="H7">
        <f t="shared" si="1"/>
        <v>11</v>
      </c>
    </row>
    <row r="8" spans="1:13" x14ac:dyDescent="0.25">
      <c r="A8" s="4">
        <v>43866</v>
      </c>
      <c r="B8">
        <v>11</v>
      </c>
      <c r="C8">
        <v>0</v>
      </c>
      <c r="D8">
        <v>0</v>
      </c>
      <c r="E8">
        <f t="shared" si="2"/>
        <v>0</v>
      </c>
      <c r="F8">
        <f t="shared" si="0"/>
        <v>0</v>
      </c>
      <c r="G8">
        <f t="shared" si="0"/>
        <v>0</v>
      </c>
      <c r="H8">
        <f t="shared" si="1"/>
        <v>11</v>
      </c>
    </row>
    <row r="9" spans="1:13" x14ac:dyDescent="0.25">
      <c r="A9" s="4">
        <v>43867</v>
      </c>
      <c r="B9">
        <v>11</v>
      </c>
      <c r="C9">
        <v>0</v>
      </c>
      <c r="D9">
        <v>0</v>
      </c>
      <c r="E9">
        <f t="shared" si="2"/>
        <v>0</v>
      </c>
      <c r="F9">
        <f t="shared" si="0"/>
        <v>0</v>
      </c>
      <c r="G9">
        <f t="shared" si="0"/>
        <v>0</v>
      </c>
      <c r="H9">
        <f t="shared" si="1"/>
        <v>11</v>
      </c>
    </row>
    <row r="10" spans="1:13" x14ac:dyDescent="0.25">
      <c r="A10" s="4">
        <v>43868</v>
      </c>
      <c r="B10">
        <v>11</v>
      </c>
      <c r="C10">
        <v>0</v>
      </c>
      <c r="D10">
        <v>0</v>
      </c>
      <c r="E10">
        <f t="shared" si="2"/>
        <v>0</v>
      </c>
      <c r="F10">
        <f t="shared" si="0"/>
        <v>0</v>
      </c>
      <c r="G10">
        <f t="shared" si="0"/>
        <v>0</v>
      </c>
      <c r="H10">
        <f t="shared" si="1"/>
        <v>11</v>
      </c>
    </row>
    <row r="11" spans="1:13" x14ac:dyDescent="0.25">
      <c r="A11" s="4">
        <v>43869</v>
      </c>
      <c r="B11">
        <v>11</v>
      </c>
      <c r="C11">
        <v>0</v>
      </c>
      <c r="D11">
        <v>0</v>
      </c>
      <c r="E11">
        <f t="shared" si="2"/>
        <v>0</v>
      </c>
      <c r="F11">
        <f t="shared" si="0"/>
        <v>0</v>
      </c>
      <c r="G11">
        <f t="shared" si="0"/>
        <v>0</v>
      </c>
      <c r="H11">
        <f t="shared" si="1"/>
        <v>11</v>
      </c>
    </row>
    <row r="12" spans="1:13" x14ac:dyDescent="0.25">
      <c r="A12" s="4">
        <v>43870</v>
      </c>
      <c r="B12">
        <v>11</v>
      </c>
      <c r="C12">
        <v>0</v>
      </c>
      <c r="D12">
        <v>3</v>
      </c>
      <c r="E12">
        <f t="shared" si="2"/>
        <v>0</v>
      </c>
      <c r="F12">
        <f t="shared" si="0"/>
        <v>0</v>
      </c>
      <c r="G12">
        <f t="shared" si="0"/>
        <v>3</v>
      </c>
      <c r="H12">
        <f t="shared" si="1"/>
        <v>8</v>
      </c>
    </row>
    <row r="13" spans="1:13" x14ac:dyDescent="0.25">
      <c r="A13" s="4">
        <v>43871</v>
      </c>
      <c r="B13">
        <v>11</v>
      </c>
      <c r="C13">
        <v>0</v>
      </c>
      <c r="D13">
        <v>3</v>
      </c>
      <c r="E13">
        <f t="shared" si="2"/>
        <v>0</v>
      </c>
      <c r="F13">
        <f t="shared" si="0"/>
        <v>0</v>
      </c>
      <c r="G13">
        <f t="shared" si="0"/>
        <v>0</v>
      </c>
      <c r="H13">
        <f t="shared" si="1"/>
        <v>8</v>
      </c>
    </row>
    <row r="14" spans="1:13" x14ac:dyDescent="0.25">
      <c r="A14" s="4">
        <v>43872</v>
      </c>
      <c r="B14">
        <v>12</v>
      </c>
      <c r="C14">
        <v>0</v>
      </c>
      <c r="D14">
        <v>3</v>
      </c>
      <c r="E14">
        <f t="shared" si="2"/>
        <v>1</v>
      </c>
      <c r="F14">
        <f t="shared" si="0"/>
        <v>0</v>
      </c>
      <c r="G14">
        <f t="shared" si="0"/>
        <v>0</v>
      </c>
      <c r="H14">
        <f t="shared" si="1"/>
        <v>9</v>
      </c>
    </row>
    <row r="15" spans="1:13" x14ac:dyDescent="0.25">
      <c r="A15" s="4">
        <v>43873</v>
      </c>
      <c r="B15">
        <v>12</v>
      </c>
      <c r="C15">
        <v>0</v>
      </c>
      <c r="D15">
        <v>3</v>
      </c>
      <c r="E15">
        <f t="shared" si="2"/>
        <v>0</v>
      </c>
      <c r="F15">
        <f t="shared" si="0"/>
        <v>0</v>
      </c>
      <c r="G15">
        <f t="shared" si="0"/>
        <v>0</v>
      </c>
      <c r="H15">
        <f t="shared" si="1"/>
        <v>9</v>
      </c>
    </row>
    <row r="16" spans="1:13" x14ac:dyDescent="0.25">
      <c r="A16" s="4">
        <v>43874</v>
      </c>
      <c r="B16">
        <v>13</v>
      </c>
      <c r="C16">
        <v>0</v>
      </c>
      <c r="D16">
        <v>3</v>
      </c>
      <c r="E16">
        <f t="shared" si="2"/>
        <v>1</v>
      </c>
      <c r="F16">
        <f t="shared" si="0"/>
        <v>0</v>
      </c>
      <c r="G16">
        <f t="shared" si="0"/>
        <v>0</v>
      </c>
      <c r="H16">
        <f t="shared" si="1"/>
        <v>10</v>
      </c>
    </row>
    <row r="17" spans="1:8" x14ac:dyDescent="0.25">
      <c r="A17" s="4">
        <v>43875</v>
      </c>
      <c r="B17">
        <v>13</v>
      </c>
      <c r="C17">
        <v>0</v>
      </c>
      <c r="D17">
        <v>3</v>
      </c>
      <c r="E17">
        <f t="shared" si="2"/>
        <v>0</v>
      </c>
      <c r="F17">
        <f t="shared" si="0"/>
        <v>0</v>
      </c>
      <c r="G17">
        <f t="shared" si="0"/>
        <v>0</v>
      </c>
      <c r="H17">
        <f t="shared" si="1"/>
        <v>10</v>
      </c>
    </row>
    <row r="18" spans="1:8" x14ac:dyDescent="0.25">
      <c r="A18" s="4">
        <v>43876</v>
      </c>
      <c r="B18">
        <v>13</v>
      </c>
      <c r="C18">
        <v>0</v>
      </c>
      <c r="D18">
        <v>3</v>
      </c>
      <c r="E18">
        <f t="shared" si="2"/>
        <v>0</v>
      </c>
      <c r="F18">
        <f t="shared" si="0"/>
        <v>0</v>
      </c>
      <c r="G18">
        <f t="shared" si="0"/>
        <v>0</v>
      </c>
      <c r="H18">
        <f t="shared" si="1"/>
        <v>10</v>
      </c>
    </row>
    <row r="19" spans="1:8" x14ac:dyDescent="0.25">
      <c r="A19" s="4">
        <v>43877</v>
      </c>
      <c r="B19">
        <v>13</v>
      </c>
      <c r="C19">
        <v>0</v>
      </c>
      <c r="D19">
        <v>3</v>
      </c>
      <c r="E19">
        <f t="shared" si="2"/>
        <v>0</v>
      </c>
      <c r="F19">
        <f t="shared" si="0"/>
        <v>0</v>
      </c>
      <c r="G19">
        <f t="shared" si="0"/>
        <v>0</v>
      </c>
      <c r="H19">
        <f t="shared" si="1"/>
        <v>10</v>
      </c>
    </row>
    <row r="20" spans="1:8" x14ac:dyDescent="0.25">
      <c r="A20" s="4">
        <v>43878</v>
      </c>
      <c r="B20">
        <v>13</v>
      </c>
      <c r="C20">
        <v>0</v>
      </c>
      <c r="D20">
        <v>3</v>
      </c>
      <c r="E20">
        <f t="shared" si="2"/>
        <v>0</v>
      </c>
      <c r="F20">
        <f t="shared" si="0"/>
        <v>0</v>
      </c>
      <c r="G20">
        <f t="shared" si="0"/>
        <v>0</v>
      </c>
      <c r="H20">
        <f t="shared" si="1"/>
        <v>10</v>
      </c>
    </row>
    <row r="21" spans="1:8" x14ac:dyDescent="0.25">
      <c r="A21" s="4">
        <v>43879</v>
      </c>
      <c r="B21">
        <v>13</v>
      </c>
      <c r="C21">
        <v>0</v>
      </c>
      <c r="D21">
        <v>3</v>
      </c>
      <c r="E21">
        <f t="shared" si="2"/>
        <v>0</v>
      </c>
      <c r="F21">
        <f t="shared" si="2"/>
        <v>0</v>
      </c>
      <c r="G21">
        <f t="shared" si="2"/>
        <v>0</v>
      </c>
      <c r="H21">
        <f t="shared" si="1"/>
        <v>10</v>
      </c>
    </row>
    <row r="22" spans="1:8" x14ac:dyDescent="0.25">
      <c r="A22" s="4">
        <v>43880</v>
      </c>
      <c r="B22">
        <v>13</v>
      </c>
      <c r="C22">
        <v>0</v>
      </c>
      <c r="D22">
        <v>3</v>
      </c>
      <c r="E22">
        <f t="shared" si="2"/>
        <v>0</v>
      </c>
      <c r="F22">
        <f t="shared" si="2"/>
        <v>0</v>
      </c>
      <c r="G22">
        <f t="shared" si="2"/>
        <v>0</v>
      </c>
      <c r="H22">
        <f t="shared" si="1"/>
        <v>10</v>
      </c>
    </row>
    <row r="23" spans="1:8" x14ac:dyDescent="0.25">
      <c r="A23" s="4">
        <v>43881</v>
      </c>
      <c r="B23">
        <v>13</v>
      </c>
      <c r="C23">
        <v>0</v>
      </c>
      <c r="D23">
        <v>3</v>
      </c>
      <c r="E23">
        <f t="shared" si="2"/>
        <v>0</v>
      </c>
      <c r="F23">
        <f t="shared" si="2"/>
        <v>0</v>
      </c>
      <c r="G23">
        <f t="shared" si="2"/>
        <v>0</v>
      </c>
      <c r="H23">
        <f t="shared" si="1"/>
        <v>10</v>
      </c>
    </row>
    <row r="24" spans="1:8" x14ac:dyDescent="0.25">
      <c r="A24" s="4">
        <v>43882</v>
      </c>
      <c r="B24">
        <v>15</v>
      </c>
      <c r="C24">
        <v>0</v>
      </c>
      <c r="D24">
        <v>5</v>
      </c>
      <c r="E24">
        <f t="shared" si="2"/>
        <v>2</v>
      </c>
      <c r="F24">
        <f t="shared" si="2"/>
        <v>0</v>
      </c>
      <c r="G24">
        <f t="shared" si="2"/>
        <v>2</v>
      </c>
      <c r="H24">
        <f t="shared" si="1"/>
        <v>10</v>
      </c>
    </row>
    <row r="25" spans="1:8" x14ac:dyDescent="0.25">
      <c r="A25" s="4">
        <v>43883</v>
      </c>
      <c r="B25">
        <v>15</v>
      </c>
      <c r="C25">
        <v>0</v>
      </c>
      <c r="D25">
        <v>5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1"/>
        <v>10</v>
      </c>
    </row>
    <row r="26" spans="1:8" x14ac:dyDescent="0.25">
      <c r="A26" s="4">
        <v>43884</v>
      </c>
      <c r="B26">
        <v>15</v>
      </c>
      <c r="C26">
        <v>0</v>
      </c>
      <c r="D26">
        <v>5</v>
      </c>
      <c r="E26">
        <f t="shared" si="2"/>
        <v>0</v>
      </c>
      <c r="F26">
        <f t="shared" si="2"/>
        <v>0</v>
      </c>
      <c r="G26">
        <f t="shared" si="2"/>
        <v>0</v>
      </c>
      <c r="H26">
        <f t="shared" si="1"/>
        <v>10</v>
      </c>
    </row>
    <row r="27" spans="1:8" x14ac:dyDescent="0.25">
      <c r="A27" s="4">
        <v>43885</v>
      </c>
      <c r="B27">
        <v>51</v>
      </c>
      <c r="C27">
        <v>0</v>
      </c>
      <c r="D27">
        <v>5</v>
      </c>
      <c r="E27">
        <f t="shared" si="2"/>
        <v>36</v>
      </c>
      <c r="F27">
        <f t="shared" si="2"/>
        <v>0</v>
      </c>
      <c r="G27">
        <f t="shared" si="2"/>
        <v>0</v>
      </c>
      <c r="H27">
        <f t="shared" si="1"/>
        <v>46</v>
      </c>
    </row>
    <row r="28" spans="1:8" x14ac:dyDescent="0.25">
      <c r="A28" s="4">
        <v>43886</v>
      </c>
      <c r="B28">
        <v>51</v>
      </c>
      <c r="C28">
        <v>0</v>
      </c>
      <c r="D28">
        <v>6</v>
      </c>
      <c r="E28">
        <f t="shared" si="2"/>
        <v>0</v>
      </c>
      <c r="F28">
        <f t="shared" si="2"/>
        <v>0</v>
      </c>
      <c r="G28">
        <f t="shared" si="2"/>
        <v>1</v>
      </c>
      <c r="H28">
        <f t="shared" si="1"/>
        <v>45</v>
      </c>
    </row>
    <row r="29" spans="1:8" x14ac:dyDescent="0.25">
      <c r="A29" s="4">
        <v>43887</v>
      </c>
      <c r="B29">
        <v>57</v>
      </c>
      <c r="C29">
        <v>0</v>
      </c>
      <c r="D29">
        <v>6</v>
      </c>
      <c r="E29">
        <f t="shared" si="2"/>
        <v>6</v>
      </c>
      <c r="F29">
        <f t="shared" si="2"/>
        <v>0</v>
      </c>
      <c r="G29">
        <f t="shared" si="2"/>
        <v>0</v>
      </c>
      <c r="H29">
        <f t="shared" si="1"/>
        <v>51</v>
      </c>
    </row>
    <row r="30" spans="1:8" x14ac:dyDescent="0.25">
      <c r="A30" s="4">
        <v>43888</v>
      </c>
      <c r="B30">
        <v>58</v>
      </c>
      <c r="C30">
        <v>0</v>
      </c>
      <c r="D30">
        <v>6</v>
      </c>
      <c r="E30">
        <f t="shared" si="2"/>
        <v>1</v>
      </c>
      <c r="F30">
        <f t="shared" si="2"/>
        <v>0</v>
      </c>
      <c r="G30">
        <f t="shared" si="2"/>
        <v>0</v>
      </c>
      <c r="H30">
        <f t="shared" si="1"/>
        <v>52</v>
      </c>
    </row>
    <row r="31" spans="1:8" x14ac:dyDescent="0.25">
      <c r="A31" s="4">
        <v>43889</v>
      </c>
      <c r="B31">
        <v>60</v>
      </c>
      <c r="C31">
        <v>0</v>
      </c>
      <c r="D31">
        <v>7</v>
      </c>
      <c r="E31">
        <f t="shared" si="2"/>
        <v>2</v>
      </c>
      <c r="F31">
        <f t="shared" si="2"/>
        <v>0</v>
      </c>
      <c r="G31">
        <f t="shared" si="2"/>
        <v>1</v>
      </c>
      <c r="H31">
        <f t="shared" si="1"/>
        <v>53</v>
      </c>
    </row>
    <row r="32" spans="1:8" x14ac:dyDescent="0.25">
      <c r="A32" s="4">
        <v>43890</v>
      </c>
      <c r="B32">
        <v>68</v>
      </c>
      <c r="C32">
        <v>1</v>
      </c>
      <c r="D32">
        <v>7</v>
      </c>
      <c r="E32">
        <f t="shared" si="2"/>
        <v>8</v>
      </c>
      <c r="F32">
        <f t="shared" si="2"/>
        <v>1</v>
      </c>
      <c r="G32">
        <f t="shared" si="2"/>
        <v>0</v>
      </c>
      <c r="H32">
        <f t="shared" si="1"/>
        <v>60</v>
      </c>
    </row>
    <row r="33" spans="1:13" x14ac:dyDescent="0.25">
      <c r="A33" s="4">
        <v>43891</v>
      </c>
      <c r="B33">
        <v>74</v>
      </c>
      <c r="C33">
        <v>1</v>
      </c>
      <c r="D33">
        <v>7</v>
      </c>
      <c r="E33">
        <f t="shared" si="2"/>
        <v>6</v>
      </c>
      <c r="F33">
        <f t="shared" si="2"/>
        <v>0</v>
      </c>
      <c r="G33">
        <f t="shared" si="2"/>
        <v>0</v>
      </c>
      <c r="H33">
        <f t="shared" si="1"/>
        <v>66</v>
      </c>
      <c r="I33">
        <f t="shared" ref="I33:I35" si="3">E33/H32*$B$2/($B$2-B32)</f>
        <v>0.10000002054364633</v>
      </c>
      <c r="J33">
        <f t="shared" ref="J33:J35" si="4">F33/H32</f>
        <v>0</v>
      </c>
      <c r="K33">
        <f t="shared" ref="K33:K35" si="5">G33/H32</f>
        <v>0</v>
      </c>
      <c r="L33" s="19">
        <v>0</v>
      </c>
      <c r="M33" s="47">
        <f t="shared" ref="M33:M35" si="6">C33/B33</f>
        <v>1.3513513513513514E-2</v>
      </c>
    </row>
    <row r="34" spans="1:13" x14ac:dyDescent="0.25">
      <c r="A34" s="4">
        <v>43892</v>
      </c>
      <c r="B34">
        <v>98</v>
      </c>
      <c r="C34">
        <v>6</v>
      </c>
      <c r="D34">
        <v>7</v>
      </c>
      <c r="E34">
        <f t="shared" si="2"/>
        <v>24</v>
      </c>
      <c r="F34">
        <f t="shared" si="2"/>
        <v>5</v>
      </c>
      <c r="G34">
        <f t="shared" si="2"/>
        <v>0</v>
      </c>
      <c r="H34">
        <f t="shared" si="1"/>
        <v>85</v>
      </c>
      <c r="I34">
        <f t="shared" si="3"/>
        <v>0.36363644493207786</v>
      </c>
      <c r="J34">
        <f t="shared" si="4"/>
        <v>7.575757575757576E-2</v>
      </c>
      <c r="K34">
        <f t="shared" si="5"/>
        <v>0</v>
      </c>
      <c r="L34">
        <f t="shared" ref="L34:L35" si="7">I34/(J34+K34)</f>
        <v>4.8000010731034273</v>
      </c>
      <c r="M34" s="47">
        <f t="shared" si="6"/>
        <v>6.1224489795918366E-2</v>
      </c>
    </row>
    <row r="35" spans="1:13" x14ac:dyDescent="0.25">
      <c r="A35" s="4">
        <v>43893</v>
      </c>
      <c r="B35">
        <v>118</v>
      </c>
      <c r="C35">
        <v>7</v>
      </c>
      <c r="D35">
        <v>7</v>
      </c>
      <c r="E35">
        <f t="shared" si="2"/>
        <v>20</v>
      </c>
      <c r="F35">
        <f t="shared" si="2"/>
        <v>1</v>
      </c>
      <c r="G35">
        <f t="shared" si="2"/>
        <v>0</v>
      </c>
      <c r="H35">
        <f t="shared" si="1"/>
        <v>104</v>
      </c>
      <c r="I35">
        <f t="shared" si="3"/>
        <v>0.23529418731064095</v>
      </c>
      <c r="J35">
        <f t="shared" si="4"/>
        <v>1.1764705882352941E-2</v>
      </c>
      <c r="K35">
        <f t="shared" si="5"/>
        <v>0</v>
      </c>
      <c r="L35">
        <f t="shared" si="7"/>
        <v>20.00000592140448</v>
      </c>
      <c r="M35" s="47">
        <f t="shared" si="6"/>
        <v>5.9322033898305086E-2</v>
      </c>
    </row>
    <row r="36" spans="1:13" x14ac:dyDescent="0.25">
      <c r="A36" s="4">
        <v>43894</v>
      </c>
      <c r="B36">
        <v>149</v>
      </c>
      <c r="C36">
        <v>11</v>
      </c>
      <c r="D36">
        <v>7</v>
      </c>
      <c r="E36">
        <f t="shared" si="2"/>
        <v>31</v>
      </c>
      <c r="F36">
        <f t="shared" si="2"/>
        <v>4</v>
      </c>
      <c r="G36">
        <f t="shared" si="2"/>
        <v>0</v>
      </c>
      <c r="H36">
        <f t="shared" si="1"/>
        <v>131</v>
      </c>
      <c r="I36">
        <f t="shared" ref="I36:I72" si="8">E36/H35*$B$2/($B$2-B35)</f>
        <v>0.29807702933918218</v>
      </c>
      <c r="J36">
        <f t="shared" ref="J36:J69" si="9">F36/H35</f>
        <v>3.8461538461538464E-2</v>
      </c>
      <c r="K36">
        <f t="shared" ref="K36:K69" si="10">G36/H35</f>
        <v>0</v>
      </c>
      <c r="L36">
        <f t="shared" ref="L36:L65" si="11">I36/(J36+K36)</f>
        <v>7.7500027628187365</v>
      </c>
      <c r="M36" s="47">
        <f t="shared" ref="M36:M82" si="12">C36/B36</f>
        <v>7.3825503355704702E-2</v>
      </c>
    </row>
    <row r="37" spans="1:13" x14ac:dyDescent="0.25">
      <c r="A37" s="4">
        <v>43895</v>
      </c>
      <c r="B37">
        <v>217</v>
      </c>
      <c r="C37">
        <v>12</v>
      </c>
      <c r="D37">
        <v>7</v>
      </c>
      <c r="E37">
        <f t="shared" si="2"/>
        <v>68</v>
      </c>
      <c r="F37">
        <f t="shared" si="2"/>
        <v>1</v>
      </c>
      <c r="G37">
        <f t="shared" si="2"/>
        <v>0</v>
      </c>
      <c r="H37">
        <f t="shared" si="1"/>
        <v>198</v>
      </c>
      <c r="I37">
        <f t="shared" si="8"/>
        <v>0.5190842031300803</v>
      </c>
      <c r="J37">
        <f t="shared" si="9"/>
        <v>7.6335877862595417E-3</v>
      </c>
      <c r="K37">
        <f t="shared" si="10"/>
        <v>0</v>
      </c>
      <c r="L37">
        <f t="shared" si="11"/>
        <v>68.000030610040525</v>
      </c>
      <c r="M37" s="47">
        <f t="shared" si="12"/>
        <v>5.5299539170506916E-2</v>
      </c>
    </row>
    <row r="38" spans="1:13" x14ac:dyDescent="0.25">
      <c r="A38" s="4">
        <v>43896</v>
      </c>
      <c r="B38">
        <v>262</v>
      </c>
      <c r="C38">
        <v>14</v>
      </c>
      <c r="D38">
        <v>7</v>
      </c>
      <c r="E38">
        <f t="shared" si="2"/>
        <v>45</v>
      </c>
      <c r="F38">
        <f t="shared" si="2"/>
        <v>2</v>
      </c>
      <c r="G38">
        <f t="shared" si="2"/>
        <v>0</v>
      </c>
      <c r="H38">
        <f t="shared" si="1"/>
        <v>241</v>
      </c>
      <c r="I38">
        <f t="shared" si="8"/>
        <v>0.22727287626915976</v>
      </c>
      <c r="J38">
        <f t="shared" si="9"/>
        <v>1.0101010101010102E-2</v>
      </c>
      <c r="K38">
        <f t="shared" si="10"/>
        <v>0</v>
      </c>
      <c r="L38">
        <f t="shared" si="11"/>
        <v>22.500014750646816</v>
      </c>
      <c r="M38" s="47">
        <f t="shared" si="12"/>
        <v>5.3435114503816793E-2</v>
      </c>
    </row>
    <row r="39" spans="1:13" x14ac:dyDescent="0.25">
      <c r="A39" s="4">
        <v>43897</v>
      </c>
      <c r="B39">
        <v>402</v>
      </c>
      <c r="C39">
        <v>17</v>
      </c>
      <c r="D39">
        <v>7</v>
      </c>
      <c r="E39">
        <f t="shared" si="2"/>
        <v>140</v>
      </c>
      <c r="F39">
        <f t="shared" si="2"/>
        <v>3</v>
      </c>
      <c r="G39">
        <f t="shared" si="2"/>
        <v>0</v>
      </c>
      <c r="H39">
        <f t="shared" si="1"/>
        <v>378</v>
      </c>
      <c r="I39">
        <f t="shared" si="8"/>
        <v>0.58091332288344466</v>
      </c>
      <c r="J39">
        <f t="shared" si="9"/>
        <v>1.2448132780082987E-2</v>
      </c>
      <c r="K39">
        <f t="shared" si="10"/>
        <v>0</v>
      </c>
      <c r="L39">
        <f t="shared" si="11"/>
        <v>46.66670360497006</v>
      </c>
      <c r="M39" s="47">
        <f t="shared" si="12"/>
        <v>4.228855721393035E-2</v>
      </c>
    </row>
    <row r="40" spans="1:13" x14ac:dyDescent="0.25">
      <c r="A40" s="4">
        <v>43898</v>
      </c>
      <c r="B40">
        <v>518</v>
      </c>
      <c r="C40">
        <v>21</v>
      </c>
      <c r="D40">
        <v>7</v>
      </c>
      <c r="E40">
        <f t="shared" si="2"/>
        <v>116</v>
      </c>
      <c r="F40">
        <f t="shared" si="2"/>
        <v>4</v>
      </c>
      <c r="G40">
        <f t="shared" si="2"/>
        <v>0</v>
      </c>
      <c r="H40">
        <f t="shared" si="1"/>
        <v>490</v>
      </c>
      <c r="I40">
        <f t="shared" si="8"/>
        <v>0.3068786795799418</v>
      </c>
      <c r="J40">
        <f t="shared" si="9"/>
        <v>1.0582010582010581E-2</v>
      </c>
      <c r="K40">
        <f t="shared" si="10"/>
        <v>0</v>
      </c>
      <c r="L40">
        <f t="shared" si="11"/>
        <v>29.0000352203045</v>
      </c>
      <c r="M40" s="47">
        <f t="shared" si="12"/>
        <v>4.0540540540540543E-2</v>
      </c>
    </row>
    <row r="41" spans="1:13" x14ac:dyDescent="0.25">
      <c r="A41" s="4">
        <v>43899</v>
      </c>
      <c r="B41">
        <v>583</v>
      </c>
      <c r="C41">
        <v>22</v>
      </c>
      <c r="D41">
        <v>7</v>
      </c>
      <c r="E41">
        <f t="shared" si="2"/>
        <v>65</v>
      </c>
      <c r="F41">
        <f t="shared" si="2"/>
        <v>1</v>
      </c>
      <c r="G41">
        <f t="shared" si="2"/>
        <v>0</v>
      </c>
      <c r="H41">
        <f t="shared" si="1"/>
        <v>554</v>
      </c>
      <c r="I41">
        <f t="shared" si="8"/>
        <v>0.13265326881918141</v>
      </c>
      <c r="J41">
        <f t="shared" si="9"/>
        <v>2.0408163265306124E-3</v>
      </c>
      <c r="K41">
        <f t="shared" si="10"/>
        <v>0</v>
      </c>
      <c r="L41">
        <f t="shared" si="11"/>
        <v>65.000101721398877</v>
      </c>
      <c r="M41" s="47">
        <f t="shared" si="12"/>
        <v>3.7735849056603772E-2</v>
      </c>
    </row>
    <row r="42" spans="1:13" x14ac:dyDescent="0.25">
      <c r="A42" s="4">
        <v>43900</v>
      </c>
      <c r="B42">
        <v>959</v>
      </c>
      <c r="C42">
        <v>28</v>
      </c>
      <c r="D42">
        <v>8</v>
      </c>
      <c r="E42">
        <f t="shared" si="2"/>
        <v>376</v>
      </c>
      <c r="F42">
        <f t="shared" si="2"/>
        <v>6</v>
      </c>
      <c r="G42">
        <f t="shared" si="2"/>
        <v>1</v>
      </c>
      <c r="H42">
        <f t="shared" si="1"/>
        <v>923</v>
      </c>
      <c r="I42">
        <f t="shared" si="8"/>
        <v>0.67870155641819696</v>
      </c>
      <c r="J42">
        <f t="shared" si="9"/>
        <v>1.0830324909747292E-2</v>
      </c>
      <c r="K42">
        <f t="shared" si="10"/>
        <v>1.8050541516245488E-3</v>
      </c>
      <c r="L42">
        <f t="shared" si="11"/>
        <v>53.71438032224016</v>
      </c>
      <c r="M42" s="47">
        <f t="shared" si="12"/>
        <v>2.9197080291970802E-2</v>
      </c>
    </row>
    <row r="43" spans="1:13" x14ac:dyDescent="0.25">
      <c r="A43" s="4">
        <v>43901</v>
      </c>
      <c r="B43">
        <v>1281</v>
      </c>
      <c r="C43">
        <v>36</v>
      </c>
      <c r="D43">
        <v>8</v>
      </c>
      <c r="E43">
        <f t="shared" si="2"/>
        <v>322</v>
      </c>
      <c r="F43">
        <f t="shared" si="2"/>
        <v>8</v>
      </c>
      <c r="G43">
        <f t="shared" si="2"/>
        <v>0</v>
      </c>
      <c r="H43">
        <f t="shared" si="1"/>
        <v>1237</v>
      </c>
      <c r="I43">
        <f t="shared" si="8"/>
        <v>0.34886341594767328</v>
      </c>
      <c r="J43">
        <f t="shared" si="9"/>
        <v>8.6673889490790895E-3</v>
      </c>
      <c r="K43">
        <f t="shared" si="10"/>
        <v>0</v>
      </c>
      <c r="L43">
        <f t="shared" si="11"/>
        <v>40.250116614962806</v>
      </c>
      <c r="M43" s="47">
        <f t="shared" si="12"/>
        <v>2.8103044496487119E-2</v>
      </c>
    </row>
    <row r="44" spans="1:13" x14ac:dyDescent="0.25">
      <c r="A44" s="4">
        <v>43902</v>
      </c>
      <c r="B44">
        <v>1663</v>
      </c>
      <c r="C44">
        <v>40</v>
      </c>
      <c r="D44">
        <v>12</v>
      </c>
      <c r="E44">
        <f t="shared" si="2"/>
        <v>382</v>
      </c>
      <c r="F44">
        <f t="shared" si="2"/>
        <v>4</v>
      </c>
      <c r="G44">
        <f t="shared" si="2"/>
        <v>4</v>
      </c>
      <c r="H44">
        <f t="shared" si="1"/>
        <v>1611</v>
      </c>
      <c r="I44">
        <f t="shared" si="8"/>
        <v>0.3088128361911911</v>
      </c>
      <c r="J44">
        <f t="shared" si="9"/>
        <v>3.2336297493936943E-3</v>
      </c>
      <c r="K44">
        <f t="shared" si="10"/>
        <v>3.2336297493936943E-3</v>
      </c>
      <c r="L44">
        <f t="shared" si="11"/>
        <v>47.750184796062925</v>
      </c>
      <c r="M44" s="47">
        <f t="shared" si="12"/>
        <v>2.4052916416115455E-2</v>
      </c>
    </row>
    <row r="45" spans="1:13" x14ac:dyDescent="0.25">
      <c r="A45" s="4">
        <v>43903</v>
      </c>
      <c r="B45">
        <v>2179</v>
      </c>
      <c r="C45">
        <v>47</v>
      </c>
      <c r="D45">
        <v>12</v>
      </c>
      <c r="E45">
        <f t="shared" si="2"/>
        <v>516</v>
      </c>
      <c r="F45">
        <f t="shared" si="2"/>
        <v>7</v>
      </c>
      <c r="G45">
        <f t="shared" si="2"/>
        <v>0</v>
      </c>
      <c r="H45">
        <f t="shared" si="1"/>
        <v>2120</v>
      </c>
      <c r="I45">
        <f t="shared" si="8"/>
        <v>0.32029956080916255</v>
      </c>
      <c r="J45">
        <f t="shared" si="9"/>
        <v>4.3451272501551829E-3</v>
      </c>
      <c r="K45">
        <f t="shared" si="10"/>
        <v>0</v>
      </c>
      <c r="L45">
        <f t="shared" si="11"/>
        <v>73.714656066222986</v>
      </c>
      <c r="M45" s="47">
        <f t="shared" si="12"/>
        <v>2.1569527306103717E-2</v>
      </c>
    </row>
    <row r="46" spans="1:13" x14ac:dyDescent="0.25">
      <c r="A46" s="4">
        <v>43904</v>
      </c>
      <c r="B46">
        <v>2727</v>
      </c>
      <c r="C46">
        <v>54</v>
      </c>
      <c r="D46">
        <v>12</v>
      </c>
      <c r="E46">
        <f t="shared" si="2"/>
        <v>548</v>
      </c>
      <c r="F46">
        <f t="shared" si="2"/>
        <v>7</v>
      </c>
      <c r="G46">
        <f t="shared" si="2"/>
        <v>0</v>
      </c>
      <c r="H46">
        <f t="shared" si="1"/>
        <v>2661</v>
      </c>
      <c r="I46">
        <f t="shared" si="8"/>
        <v>0.25849226769979089</v>
      </c>
      <c r="J46">
        <f t="shared" si="9"/>
        <v>3.3018867924528303E-3</v>
      </c>
      <c r="K46">
        <f t="shared" si="10"/>
        <v>0</v>
      </c>
      <c r="L46">
        <f t="shared" si="11"/>
        <v>78.286229646222381</v>
      </c>
      <c r="M46" s="47">
        <f t="shared" si="12"/>
        <v>1.9801980198019802E-2</v>
      </c>
    </row>
    <row r="47" spans="1:13" x14ac:dyDescent="0.25">
      <c r="A47" s="4">
        <v>43905</v>
      </c>
      <c r="B47">
        <v>3499</v>
      </c>
      <c r="C47">
        <v>63</v>
      </c>
      <c r="D47">
        <v>12</v>
      </c>
      <c r="E47">
        <f t="shared" si="2"/>
        <v>772</v>
      </c>
      <c r="F47">
        <f t="shared" si="2"/>
        <v>9</v>
      </c>
      <c r="G47">
        <f t="shared" si="2"/>
        <v>0</v>
      </c>
      <c r="H47">
        <f t="shared" si="1"/>
        <v>3424</v>
      </c>
      <c r="I47">
        <f t="shared" si="8"/>
        <v>0.29011888773214461</v>
      </c>
      <c r="J47">
        <f t="shared" si="9"/>
        <v>3.3821871476888386E-3</v>
      </c>
      <c r="K47">
        <f t="shared" si="10"/>
        <v>0</v>
      </c>
      <c r="L47">
        <f t="shared" si="11"/>
        <v>85.778484472804095</v>
      </c>
      <c r="M47" s="47">
        <f t="shared" si="12"/>
        <v>1.8005144326950558E-2</v>
      </c>
    </row>
    <row r="48" spans="1:13" x14ac:dyDescent="0.25">
      <c r="A48" s="4">
        <v>43906</v>
      </c>
      <c r="B48">
        <v>4632</v>
      </c>
      <c r="C48">
        <v>85</v>
      </c>
      <c r="D48">
        <v>17</v>
      </c>
      <c r="E48">
        <f t="shared" si="2"/>
        <v>1133</v>
      </c>
      <c r="F48">
        <f t="shared" si="2"/>
        <v>22</v>
      </c>
      <c r="G48">
        <f t="shared" si="2"/>
        <v>5</v>
      </c>
      <c r="H48">
        <f t="shared" si="1"/>
        <v>4530</v>
      </c>
      <c r="I48">
        <f t="shared" si="8"/>
        <v>0.33090303065720245</v>
      </c>
      <c r="J48">
        <f t="shared" si="9"/>
        <v>6.4252336448598129E-3</v>
      </c>
      <c r="K48">
        <f t="shared" si="10"/>
        <v>1.4602803738317756E-3</v>
      </c>
      <c r="L48">
        <f t="shared" si="11"/>
        <v>41.963406554454124</v>
      </c>
      <c r="M48" s="47">
        <f t="shared" si="12"/>
        <v>1.8350604490500865E-2</v>
      </c>
    </row>
    <row r="49" spans="1:13" x14ac:dyDescent="0.25">
      <c r="A49" s="4">
        <v>43907</v>
      </c>
      <c r="B49">
        <v>6421</v>
      </c>
      <c r="C49">
        <v>108</v>
      </c>
      <c r="D49">
        <v>17</v>
      </c>
      <c r="E49">
        <f t="shared" si="2"/>
        <v>1789</v>
      </c>
      <c r="F49">
        <f t="shared" si="2"/>
        <v>23</v>
      </c>
      <c r="G49">
        <f t="shared" si="2"/>
        <v>0</v>
      </c>
      <c r="H49">
        <f t="shared" si="1"/>
        <v>6296</v>
      </c>
      <c r="I49">
        <f t="shared" si="8"/>
        <v>0.39492826387200131</v>
      </c>
      <c r="J49">
        <f t="shared" si="9"/>
        <v>5.0772626931567333E-3</v>
      </c>
      <c r="K49">
        <f t="shared" si="10"/>
        <v>0</v>
      </c>
      <c r="L49">
        <f t="shared" si="11"/>
        <v>77.78369718870286</v>
      </c>
      <c r="M49" s="47">
        <f t="shared" si="12"/>
        <v>1.6819809998442611E-2</v>
      </c>
    </row>
    <row r="50" spans="1:13" x14ac:dyDescent="0.25">
      <c r="A50" s="4">
        <v>43908</v>
      </c>
      <c r="B50">
        <v>7783</v>
      </c>
      <c r="C50">
        <v>118</v>
      </c>
      <c r="D50">
        <v>105</v>
      </c>
      <c r="E50">
        <f t="shared" si="2"/>
        <v>1362</v>
      </c>
      <c r="F50">
        <f t="shared" si="2"/>
        <v>10</v>
      </c>
      <c r="G50">
        <f t="shared" si="2"/>
        <v>88</v>
      </c>
      <c r="H50">
        <f t="shared" si="1"/>
        <v>7560</v>
      </c>
      <c r="I50">
        <f t="shared" si="8"/>
        <v>0.21633202373808955</v>
      </c>
      <c r="J50">
        <f t="shared" si="9"/>
        <v>1.5883100381194409E-3</v>
      </c>
      <c r="K50">
        <f t="shared" si="10"/>
        <v>1.397712833545108E-2</v>
      </c>
      <c r="L50">
        <f t="shared" si="11"/>
        <v>13.898228790357264</v>
      </c>
      <c r="M50" s="47">
        <f t="shared" si="12"/>
        <v>1.5161248875754851E-2</v>
      </c>
    </row>
    <row r="51" spans="1:13" x14ac:dyDescent="0.25">
      <c r="A51" s="4">
        <v>43909</v>
      </c>
      <c r="B51">
        <v>13747</v>
      </c>
      <c r="C51">
        <v>200</v>
      </c>
      <c r="D51">
        <v>121</v>
      </c>
      <c r="E51">
        <f t="shared" si="2"/>
        <v>5964</v>
      </c>
      <c r="F51">
        <f t="shared" si="2"/>
        <v>82</v>
      </c>
      <c r="G51">
        <f t="shared" si="2"/>
        <v>16</v>
      </c>
      <c r="H51">
        <f t="shared" si="1"/>
        <v>13426</v>
      </c>
      <c r="I51">
        <f t="shared" si="8"/>
        <v>0.78890743879046088</v>
      </c>
      <c r="J51">
        <f t="shared" si="9"/>
        <v>1.0846560846560847E-2</v>
      </c>
      <c r="K51">
        <f t="shared" si="10"/>
        <v>2.1164021164021165E-3</v>
      </c>
      <c r="L51">
        <f t="shared" si="11"/>
        <v>60.858573849549835</v>
      </c>
      <c r="M51" s="47">
        <f t="shared" si="12"/>
        <v>1.4548628791736379E-2</v>
      </c>
    </row>
    <row r="52" spans="1:13" x14ac:dyDescent="0.25">
      <c r="A52" s="4">
        <v>43910</v>
      </c>
      <c r="B52">
        <v>19273</v>
      </c>
      <c r="C52">
        <v>244</v>
      </c>
      <c r="D52">
        <v>147</v>
      </c>
      <c r="E52">
        <f t="shared" si="2"/>
        <v>5526</v>
      </c>
      <c r="F52">
        <f t="shared" si="2"/>
        <v>44</v>
      </c>
      <c r="G52">
        <f t="shared" si="2"/>
        <v>26</v>
      </c>
      <c r="H52">
        <f t="shared" si="1"/>
        <v>18882</v>
      </c>
      <c r="I52">
        <f t="shared" si="8"/>
        <v>0.41160654789139911</v>
      </c>
      <c r="J52">
        <f t="shared" si="9"/>
        <v>3.2772232980783555E-3</v>
      </c>
      <c r="K52">
        <f t="shared" si="10"/>
        <v>1.9365410397735737E-3</v>
      </c>
      <c r="L52">
        <f t="shared" si="11"/>
        <v>78.946135885570342</v>
      </c>
      <c r="M52" s="47">
        <f t="shared" si="12"/>
        <v>1.2660198204742385E-2</v>
      </c>
    </row>
    <row r="53" spans="1:13" x14ac:dyDescent="0.25">
      <c r="A53" s="4">
        <v>43911</v>
      </c>
      <c r="B53">
        <v>25600</v>
      </c>
      <c r="C53">
        <v>307</v>
      </c>
      <c r="D53">
        <v>176</v>
      </c>
      <c r="E53">
        <f t="shared" si="2"/>
        <v>6327</v>
      </c>
      <c r="F53">
        <f t="shared" si="2"/>
        <v>63</v>
      </c>
      <c r="G53">
        <f t="shared" si="2"/>
        <v>29</v>
      </c>
      <c r="H53">
        <f t="shared" si="1"/>
        <v>25117</v>
      </c>
      <c r="I53">
        <f t="shared" si="8"/>
        <v>0.33510054115619725</v>
      </c>
      <c r="J53">
        <f t="shared" si="9"/>
        <v>3.3365109628217351E-3</v>
      </c>
      <c r="K53">
        <f t="shared" si="10"/>
        <v>1.5358542527274654E-3</v>
      </c>
      <c r="L53">
        <f t="shared" si="11"/>
        <v>68.77574367512301</v>
      </c>
      <c r="M53" s="47">
        <f t="shared" si="12"/>
        <v>1.1992187499999999E-2</v>
      </c>
    </row>
    <row r="54" spans="1:13" x14ac:dyDescent="0.25">
      <c r="A54" s="4">
        <v>43912</v>
      </c>
      <c r="B54">
        <v>33276</v>
      </c>
      <c r="C54">
        <v>417</v>
      </c>
      <c r="D54">
        <v>178</v>
      </c>
      <c r="E54">
        <f t="shared" si="2"/>
        <v>7676</v>
      </c>
      <c r="F54">
        <f t="shared" si="2"/>
        <v>110</v>
      </c>
      <c r="G54">
        <f t="shared" si="2"/>
        <v>2</v>
      </c>
      <c r="H54">
        <f t="shared" si="1"/>
        <v>32681</v>
      </c>
      <c r="I54">
        <f t="shared" si="8"/>
        <v>0.30563338430828135</v>
      </c>
      <c r="J54">
        <f t="shared" si="9"/>
        <v>4.3795039216466937E-3</v>
      </c>
      <c r="K54">
        <f t="shared" si="10"/>
        <v>7.9627344029939887E-5</v>
      </c>
      <c r="L54">
        <f t="shared" si="11"/>
        <v>68.541015300634839</v>
      </c>
      <c r="M54" s="47">
        <f t="shared" si="12"/>
        <v>1.2531554273350162E-2</v>
      </c>
    </row>
    <row r="55" spans="1:13" x14ac:dyDescent="0.25">
      <c r="A55" s="4">
        <v>43913</v>
      </c>
      <c r="B55">
        <v>43843</v>
      </c>
      <c r="C55">
        <v>557</v>
      </c>
      <c r="D55">
        <v>178</v>
      </c>
      <c r="E55">
        <f t="shared" ref="E55:G61" si="13">B55-B54</f>
        <v>10567</v>
      </c>
      <c r="F55">
        <f t="shared" si="13"/>
        <v>140</v>
      </c>
      <c r="G55">
        <f t="shared" si="13"/>
        <v>0</v>
      </c>
      <c r="H55">
        <f t="shared" si="1"/>
        <v>43108</v>
      </c>
      <c r="I55">
        <f t="shared" si="8"/>
        <v>0.32337022786954484</v>
      </c>
      <c r="J55">
        <f t="shared" si="9"/>
        <v>4.2838346439827424E-3</v>
      </c>
      <c r="K55">
        <f t="shared" si="10"/>
        <v>0</v>
      </c>
      <c r="L55">
        <f t="shared" si="11"/>
        <v>75.486160121461396</v>
      </c>
      <c r="M55" s="47">
        <f t="shared" si="12"/>
        <v>1.2704422598818512E-2</v>
      </c>
    </row>
    <row r="56" spans="1:13" x14ac:dyDescent="0.25">
      <c r="A56" s="4">
        <v>43914</v>
      </c>
      <c r="B56">
        <v>53736</v>
      </c>
      <c r="C56">
        <v>706</v>
      </c>
      <c r="D56">
        <v>348</v>
      </c>
      <c r="E56">
        <f t="shared" si="13"/>
        <v>9893</v>
      </c>
      <c r="F56">
        <f t="shared" si="13"/>
        <v>149</v>
      </c>
      <c r="G56">
        <f t="shared" si="13"/>
        <v>170</v>
      </c>
      <c r="H56">
        <f t="shared" si="1"/>
        <v>52682</v>
      </c>
      <c r="I56">
        <f t="shared" si="8"/>
        <v>0.22952376710158923</v>
      </c>
      <c r="J56">
        <f t="shared" si="9"/>
        <v>3.4564350004639508E-3</v>
      </c>
      <c r="K56">
        <f t="shared" si="10"/>
        <v>3.9435835575763198E-3</v>
      </c>
      <c r="L56">
        <f t="shared" si="11"/>
        <v>31.016647499107552</v>
      </c>
      <c r="M56" s="47">
        <f t="shared" si="12"/>
        <v>1.3138305791275867E-2</v>
      </c>
    </row>
    <row r="57" spans="1:13" x14ac:dyDescent="0.25">
      <c r="A57" s="4">
        <v>43915</v>
      </c>
      <c r="B57">
        <v>65778</v>
      </c>
      <c r="C57">
        <v>942</v>
      </c>
      <c r="D57">
        <v>361</v>
      </c>
      <c r="E57">
        <f t="shared" si="13"/>
        <v>12042</v>
      </c>
      <c r="F57">
        <f t="shared" si="13"/>
        <v>236</v>
      </c>
      <c r="G57">
        <f t="shared" si="13"/>
        <v>13</v>
      </c>
      <c r="H57">
        <f t="shared" si="1"/>
        <v>64475</v>
      </c>
      <c r="I57">
        <f t="shared" si="8"/>
        <v>0.22861613555218949</v>
      </c>
      <c r="J57">
        <f t="shared" si="9"/>
        <v>4.4797084393151361E-3</v>
      </c>
      <c r="K57">
        <f t="shared" si="10"/>
        <v>2.4676360047074902E-4</v>
      </c>
      <c r="L57">
        <f t="shared" si="11"/>
        <v>48.369298205463636</v>
      </c>
      <c r="M57" s="47">
        <f t="shared" si="12"/>
        <v>1.4320897564535254E-2</v>
      </c>
    </row>
    <row r="58" spans="1:13" x14ac:dyDescent="0.25">
      <c r="A58" s="4">
        <v>43916</v>
      </c>
      <c r="B58">
        <v>83836</v>
      </c>
      <c r="C58">
        <v>1209</v>
      </c>
      <c r="D58">
        <v>681</v>
      </c>
      <c r="E58">
        <f t="shared" si="13"/>
        <v>18058</v>
      </c>
      <c r="F58">
        <f t="shared" si="13"/>
        <v>267</v>
      </c>
      <c r="G58">
        <f t="shared" si="13"/>
        <v>320</v>
      </c>
      <c r="H58">
        <f t="shared" si="1"/>
        <v>81946</v>
      </c>
      <c r="I58">
        <f t="shared" si="8"/>
        <v>0.28013321848691153</v>
      </c>
      <c r="J58">
        <f t="shared" si="9"/>
        <v>4.1411399767351687E-3</v>
      </c>
      <c r="K58">
        <f t="shared" si="10"/>
        <v>4.9631640170608761E-3</v>
      </c>
      <c r="L58">
        <f t="shared" si="11"/>
        <v>30.769317311658639</v>
      </c>
      <c r="M58" s="47">
        <f t="shared" si="12"/>
        <v>1.4421012452884203E-2</v>
      </c>
    </row>
    <row r="59" spans="1:13" x14ac:dyDescent="0.25">
      <c r="A59" s="4">
        <v>43917</v>
      </c>
      <c r="B59">
        <v>101657</v>
      </c>
      <c r="C59">
        <v>1581</v>
      </c>
      <c r="D59">
        <v>869</v>
      </c>
      <c r="E59">
        <f t="shared" si="13"/>
        <v>17821</v>
      </c>
      <c r="F59">
        <f t="shared" si="13"/>
        <v>372</v>
      </c>
      <c r="G59">
        <f t="shared" si="13"/>
        <v>188</v>
      </c>
      <c r="H59">
        <f t="shared" si="1"/>
        <v>99207</v>
      </c>
      <c r="I59">
        <f t="shared" si="8"/>
        <v>0.2175275770320588</v>
      </c>
      <c r="J59">
        <f t="shared" si="9"/>
        <v>4.5395748419691014E-3</v>
      </c>
      <c r="K59">
        <f t="shared" si="10"/>
        <v>2.2941937373392235E-3</v>
      </c>
      <c r="L59">
        <f t="shared" si="11"/>
        <v>31.831276477623376</v>
      </c>
      <c r="M59" s="47">
        <f t="shared" si="12"/>
        <v>1.5552298415259156E-2</v>
      </c>
    </row>
    <row r="60" spans="1:13" x14ac:dyDescent="0.25">
      <c r="A60" s="4">
        <v>43918</v>
      </c>
      <c r="B60">
        <v>121465</v>
      </c>
      <c r="C60">
        <v>2026</v>
      </c>
      <c r="D60">
        <v>1072</v>
      </c>
      <c r="E60">
        <f t="shared" si="13"/>
        <v>19808</v>
      </c>
      <c r="F60">
        <f t="shared" si="13"/>
        <v>445</v>
      </c>
      <c r="G60">
        <f t="shared" si="13"/>
        <v>203</v>
      </c>
      <c r="H60">
        <f t="shared" si="1"/>
        <v>118367</v>
      </c>
      <c r="I60">
        <f t="shared" si="8"/>
        <v>0.19972466932667995</v>
      </c>
      <c r="J60">
        <f t="shared" si="9"/>
        <v>4.4855705746570306E-3</v>
      </c>
      <c r="K60">
        <f t="shared" si="10"/>
        <v>2.0462265767536565E-3</v>
      </c>
      <c r="L60">
        <f t="shared" si="11"/>
        <v>30.577292083166572</v>
      </c>
      <c r="M60" s="47">
        <f t="shared" si="12"/>
        <v>1.6679701971761413E-2</v>
      </c>
    </row>
    <row r="61" spans="1:13" x14ac:dyDescent="0.25">
      <c r="A61" s="4">
        <v>43919</v>
      </c>
      <c r="B61">
        <v>140909</v>
      </c>
      <c r="C61">
        <v>2467</v>
      </c>
      <c r="D61">
        <v>2665</v>
      </c>
      <c r="E61">
        <f t="shared" si="13"/>
        <v>19444</v>
      </c>
      <c r="F61">
        <f t="shared" si="13"/>
        <v>441</v>
      </c>
      <c r="G61">
        <f t="shared" si="13"/>
        <v>1593</v>
      </c>
      <c r="H61">
        <f t="shared" si="1"/>
        <v>135777</v>
      </c>
      <c r="I61">
        <f t="shared" si="8"/>
        <v>0.16432905966384367</v>
      </c>
      <c r="J61">
        <f t="shared" si="9"/>
        <v>3.7257005753292727E-3</v>
      </c>
      <c r="K61">
        <f t="shared" si="10"/>
        <v>1.345814289455676E-2</v>
      </c>
      <c r="L61">
        <f t="shared" si="11"/>
        <v>9.5629979376746235</v>
      </c>
      <c r="M61" s="47">
        <f t="shared" si="12"/>
        <v>1.7507753230808536E-2</v>
      </c>
    </row>
    <row r="62" spans="1:13" x14ac:dyDescent="0.25">
      <c r="A62" s="4">
        <v>43920</v>
      </c>
      <c r="B62">
        <v>161831</v>
      </c>
      <c r="C62">
        <v>2978</v>
      </c>
      <c r="D62">
        <v>5644</v>
      </c>
      <c r="E62">
        <f t="shared" ref="E62:E64" si="14">B62-B61</f>
        <v>20922</v>
      </c>
      <c r="F62">
        <f t="shared" ref="F62:F64" si="15">C62-C61</f>
        <v>511</v>
      </c>
      <c r="G62">
        <f t="shared" ref="G62:G64" si="16">D62-D61</f>
        <v>2979</v>
      </c>
      <c r="H62">
        <f t="shared" si="1"/>
        <v>153209</v>
      </c>
      <c r="I62">
        <f t="shared" si="8"/>
        <v>0.15415652402556454</v>
      </c>
      <c r="J62">
        <f t="shared" si="9"/>
        <v>3.7635240136400126E-3</v>
      </c>
      <c r="K62">
        <f t="shared" si="10"/>
        <v>2.1940387547228175E-2</v>
      </c>
      <c r="L62">
        <f t="shared" si="11"/>
        <v>5.9973955193750932</v>
      </c>
      <c r="M62" s="47">
        <f t="shared" si="12"/>
        <v>1.8401913106883105E-2</v>
      </c>
    </row>
    <row r="63" spans="1:13" x14ac:dyDescent="0.25">
      <c r="A63" s="4">
        <v>43921</v>
      </c>
      <c r="B63">
        <v>188172</v>
      </c>
      <c r="C63">
        <v>3874</v>
      </c>
      <c r="D63">
        <v>7024</v>
      </c>
      <c r="E63">
        <f t="shared" si="14"/>
        <v>26341</v>
      </c>
      <c r="F63">
        <f t="shared" si="15"/>
        <v>896</v>
      </c>
      <c r="G63">
        <f t="shared" si="16"/>
        <v>1380</v>
      </c>
      <c r="H63">
        <f t="shared" si="1"/>
        <v>177274</v>
      </c>
      <c r="I63">
        <f t="shared" si="8"/>
        <v>0.17201264101391242</v>
      </c>
      <c r="J63">
        <f t="shared" si="9"/>
        <v>5.8482204048065064E-3</v>
      </c>
      <c r="K63">
        <f t="shared" si="10"/>
        <v>9.0073037484743063E-3</v>
      </c>
      <c r="L63">
        <f t="shared" si="11"/>
        <v>11.579035464455407</v>
      </c>
      <c r="M63" s="47">
        <f t="shared" si="12"/>
        <v>2.0587547562868014E-2</v>
      </c>
    </row>
    <row r="64" spans="1:13" x14ac:dyDescent="0.25">
      <c r="A64" s="4">
        <v>43922</v>
      </c>
      <c r="B64">
        <v>213242</v>
      </c>
      <c r="C64">
        <v>4760</v>
      </c>
      <c r="D64">
        <v>8474</v>
      </c>
      <c r="E64">
        <f t="shared" si="14"/>
        <v>25070</v>
      </c>
      <c r="F64">
        <f t="shared" si="15"/>
        <v>886</v>
      </c>
      <c r="G64">
        <f t="shared" si="16"/>
        <v>1450</v>
      </c>
      <c r="H64">
        <f>B64-D64-C64</f>
        <v>200008</v>
      </c>
      <c r="I64">
        <f t="shared" si="8"/>
        <v>0.14149993893082685</v>
      </c>
      <c r="J64">
        <f t="shared" si="9"/>
        <v>4.9979128354975914E-3</v>
      </c>
      <c r="K64">
        <f t="shared" si="10"/>
        <v>8.1794284553854488E-3</v>
      </c>
      <c r="L64">
        <f t="shared" si="11"/>
        <v>10.738125074496319</v>
      </c>
      <c r="M64" s="47">
        <f t="shared" si="12"/>
        <v>2.232205663049493E-2</v>
      </c>
    </row>
    <row r="65" spans="1:13" x14ac:dyDescent="0.25">
      <c r="A65" s="4">
        <v>43923</v>
      </c>
      <c r="B65">
        <v>243622</v>
      </c>
      <c r="C65">
        <v>5929</v>
      </c>
      <c r="D65">
        <v>9001</v>
      </c>
      <c r="E65">
        <f t="shared" ref="E65" si="17">B65-B64</f>
        <v>30380</v>
      </c>
      <c r="F65">
        <f t="shared" ref="F65" si="18">C65-C64</f>
        <v>1169</v>
      </c>
      <c r="G65">
        <f t="shared" ref="G65" si="19">D65-D64</f>
        <v>527</v>
      </c>
      <c r="H65">
        <f>B65-D65-C65</f>
        <v>228692</v>
      </c>
      <c r="I65">
        <f t="shared" si="8"/>
        <v>0.15199184202187135</v>
      </c>
      <c r="J65">
        <f t="shared" si="9"/>
        <v>5.8447662093516258E-3</v>
      </c>
      <c r="K65">
        <f t="shared" si="10"/>
        <v>2.6348946042158315E-3</v>
      </c>
      <c r="L65">
        <f t="shared" si="11"/>
        <v>17.924283218815123</v>
      </c>
      <c r="M65" s="47">
        <f t="shared" si="12"/>
        <v>2.4336882547553177E-2</v>
      </c>
    </row>
    <row r="66" spans="1:13" x14ac:dyDescent="0.25">
      <c r="A66" s="4">
        <v>43924</v>
      </c>
      <c r="B66">
        <v>275367</v>
      </c>
      <c r="C66">
        <v>7090</v>
      </c>
      <c r="D66">
        <v>9707</v>
      </c>
      <c r="E66">
        <f t="shared" ref="E66:E67" si="20">B66-B65</f>
        <v>31745</v>
      </c>
      <c r="F66">
        <f t="shared" ref="F66:F67" si="21">C66-C65</f>
        <v>1161</v>
      </c>
      <c r="G66">
        <f t="shared" ref="G66:G67" si="22">D66-D65</f>
        <v>706</v>
      </c>
      <c r="H66">
        <f t="shared" ref="H66:H67" si="23">B66-D66-C66</f>
        <v>258570</v>
      </c>
      <c r="I66">
        <f t="shared" si="8"/>
        <v>0.13891339407450221</v>
      </c>
      <c r="J66">
        <f t="shared" si="9"/>
        <v>5.0766970423101812E-3</v>
      </c>
      <c r="K66">
        <f t="shared" si="10"/>
        <v>3.087121543385864E-3</v>
      </c>
      <c r="L66">
        <f t="shared" ref="L66:L67" si="24">I66/(J66+K66)</f>
        <v>17.01573750277775</v>
      </c>
      <c r="M66" s="47">
        <f t="shared" si="12"/>
        <v>2.5747457030072595E-2</v>
      </c>
    </row>
    <row r="67" spans="1:13" x14ac:dyDescent="0.25">
      <c r="A67" s="4">
        <v>43925</v>
      </c>
      <c r="B67">
        <v>308650</v>
      </c>
      <c r="C67">
        <v>8408</v>
      </c>
      <c r="D67">
        <v>14652</v>
      </c>
      <c r="E67">
        <f t="shared" si="20"/>
        <v>33283</v>
      </c>
      <c r="F67">
        <f t="shared" si="21"/>
        <v>1318</v>
      </c>
      <c r="G67">
        <f t="shared" si="22"/>
        <v>4945</v>
      </c>
      <c r="H67">
        <f t="shared" si="23"/>
        <v>285590</v>
      </c>
      <c r="I67">
        <f t="shared" si="8"/>
        <v>0.12882666888786828</v>
      </c>
      <c r="J67">
        <f t="shared" si="9"/>
        <v>5.0972657307498939E-3</v>
      </c>
      <c r="K67">
        <f t="shared" si="10"/>
        <v>1.9124415052016862E-2</v>
      </c>
      <c r="L67">
        <f t="shared" si="24"/>
        <v>5.3186510896273509</v>
      </c>
      <c r="M67" s="47">
        <f t="shared" si="12"/>
        <v>2.7241211728495061E-2</v>
      </c>
    </row>
    <row r="68" spans="1:13" x14ac:dyDescent="0.25">
      <c r="A68" s="4">
        <v>43926</v>
      </c>
      <c r="B68">
        <v>336802</v>
      </c>
      <c r="C68">
        <v>9619</v>
      </c>
      <c r="D68">
        <v>17448</v>
      </c>
      <c r="E68">
        <f t="shared" ref="E68" si="25">B68-B67</f>
        <v>28152</v>
      </c>
      <c r="F68">
        <f t="shared" ref="F68" si="26">C68-C67</f>
        <v>1211</v>
      </c>
      <c r="G68">
        <f t="shared" ref="G68" si="27">D68-D67</f>
        <v>2796</v>
      </c>
      <c r="H68">
        <f t="shared" ref="H68" si="28">B68-D68-C68</f>
        <v>309735</v>
      </c>
      <c r="I68">
        <f t="shared" si="8"/>
        <v>9.8666883969613817E-2</v>
      </c>
      <c r="J68">
        <f t="shared" si="9"/>
        <v>4.2403445498791978E-3</v>
      </c>
      <c r="K68">
        <f t="shared" si="10"/>
        <v>9.7902587625617148E-3</v>
      </c>
      <c r="L68">
        <f t="shared" ref="L68" si="29">I68/(J68+K68)</f>
        <v>7.0322623890396825</v>
      </c>
      <c r="M68" s="47">
        <f t="shared" si="12"/>
        <v>2.8559806651979502E-2</v>
      </c>
    </row>
    <row r="69" spans="1:13" x14ac:dyDescent="0.25">
      <c r="A69" s="4">
        <v>43927</v>
      </c>
      <c r="B69">
        <v>366317</v>
      </c>
      <c r="C69">
        <v>10783</v>
      </c>
      <c r="D69">
        <v>19581</v>
      </c>
      <c r="E69">
        <f t="shared" ref="E69" si="30">B69-B68</f>
        <v>29515</v>
      </c>
      <c r="F69">
        <f t="shared" ref="F69" si="31">C69-C68</f>
        <v>1164</v>
      </c>
      <c r="G69">
        <f t="shared" ref="G69" si="32">D69-D68</f>
        <v>2133</v>
      </c>
      <c r="H69">
        <f t="shared" ref="H69" si="33">B69-D69-C69</f>
        <v>335953</v>
      </c>
      <c r="I69">
        <f t="shared" si="8"/>
        <v>9.5388195420284552E-2</v>
      </c>
      <c r="J69">
        <f t="shared" si="9"/>
        <v>3.7580512373480558E-3</v>
      </c>
      <c r="K69">
        <f t="shared" si="10"/>
        <v>6.8865320354496587E-3</v>
      </c>
      <c r="L69">
        <f t="shared" ref="L69" si="34">I69/(J69+K69)</f>
        <v>8.9611958472859676</v>
      </c>
      <c r="M69" s="47">
        <f t="shared" si="12"/>
        <v>2.9436253299737657E-2</v>
      </c>
    </row>
    <row r="70" spans="1:13" x14ac:dyDescent="0.25">
      <c r="A70" s="4">
        <v>43928</v>
      </c>
      <c r="B70">
        <v>397121</v>
      </c>
      <c r="C70">
        <v>12794</v>
      </c>
      <c r="D70">
        <v>21763</v>
      </c>
      <c r="E70">
        <f t="shared" ref="E70" si="35">B70-B69</f>
        <v>30804</v>
      </c>
      <c r="F70">
        <f t="shared" ref="F70" si="36">C70-C69</f>
        <v>2011</v>
      </c>
      <c r="G70">
        <f t="shared" ref="G70" si="37">D70-D69</f>
        <v>2182</v>
      </c>
      <c r="H70">
        <f t="shared" ref="H70" si="38">B70-D70-C70</f>
        <v>362564</v>
      </c>
      <c r="I70">
        <f t="shared" si="8"/>
        <v>9.1792983595762365E-2</v>
      </c>
      <c r="J70">
        <f t="shared" ref="J70" si="39">F70/H69</f>
        <v>5.9859563688968399E-3</v>
      </c>
      <c r="K70">
        <f t="shared" ref="K70" si="40">G70/H69</f>
        <v>6.494956139698113E-3</v>
      </c>
      <c r="L70">
        <f t="shared" ref="L70" si="41">I70/(J70+K70)</f>
        <v>7.3546692625678878</v>
      </c>
      <c r="M70" s="47">
        <f t="shared" si="12"/>
        <v>3.2216881001004734E-2</v>
      </c>
    </row>
    <row r="71" spans="1:13" x14ac:dyDescent="0.25">
      <c r="A71" s="4">
        <v>43929</v>
      </c>
      <c r="B71">
        <v>428654</v>
      </c>
      <c r="C71">
        <v>14704</v>
      </c>
      <c r="D71">
        <v>23559</v>
      </c>
      <c r="E71">
        <f t="shared" ref="E71" si="42">B71-B70</f>
        <v>31533</v>
      </c>
      <c r="F71">
        <f t="shared" ref="F71" si="43">C71-C70</f>
        <v>1910</v>
      </c>
      <c r="G71">
        <f t="shared" ref="G71" si="44">D71-D70</f>
        <v>1796</v>
      </c>
      <c r="H71">
        <f t="shared" ref="H71" si="45">B71-D71-C71</f>
        <v>390391</v>
      </c>
      <c r="I71">
        <f t="shared" si="8"/>
        <v>8.7076701532013356E-2</v>
      </c>
      <c r="J71">
        <f t="shared" ref="J71" si="46">F71/H70</f>
        <v>5.2680354365022448E-3</v>
      </c>
      <c r="K71">
        <f t="shared" ref="K71" si="47">G71/H70</f>
        <v>4.9536081905539433E-3</v>
      </c>
      <c r="L71">
        <f t="shared" ref="L71" si="48">I71/(J71+K71)</f>
        <v>8.5188551576505382</v>
      </c>
      <c r="M71" s="47">
        <f t="shared" si="12"/>
        <v>3.4302724341776815E-2</v>
      </c>
    </row>
    <row r="72" spans="1:13" x14ac:dyDescent="0.25">
      <c r="A72" s="4">
        <v>43930</v>
      </c>
      <c r="B72">
        <v>462780</v>
      </c>
      <c r="C72">
        <v>16544</v>
      </c>
      <c r="D72">
        <v>25410</v>
      </c>
      <c r="E72">
        <f t="shared" ref="E72" si="49">B72-B71</f>
        <v>34126</v>
      </c>
      <c r="F72">
        <f t="shared" ref="F72" si="50">C72-C71</f>
        <v>1840</v>
      </c>
      <c r="G72">
        <f t="shared" ref="G72" si="51">D72-D71</f>
        <v>1851</v>
      </c>
      <c r="H72">
        <f t="shared" ref="H72" si="52">B72-D72-C72</f>
        <v>420826</v>
      </c>
      <c r="I72">
        <f t="shared" si="8"/>
        <v>8.7528275625720131E-2</v>
      </c>
      <c r="J72">
        <f t="shared" ref="J72" si="53">F72/H71</f>
        <v>4.7132234093511379E-3</v>
      </c>
      <c r="K72">
        <f t="shared" ref="K72" si="54">G72/H71</f>
        <v>4.7414002884287806E-3</v>
      </c>
      <c r="L72">
        <f t="shared" ref="L72" si="55">I72/(J72+K72)</f>
        <v>9.2577217691141982</v>
      </c>
      <c r="M72" s="47">
        <f t="shared" si="12"/>
        <v>3.5749168071221749E-2</v>
      </c>
    </row>
    <row r="73" spans="1:13" x14ac:dyDescent="0.25">
      <c r="A73" s="4">
        <v>43931</v>
      </c>
      <c r="B73">
        <v>496535</v>
      </c>
      <c r="C73">
        <v>18595</v>
      </c>
      <c r="D73">
        <v>28790</v>
      </c>
      <c r="E73">
        <f t="shared" ref="E73" si="56">B73-B72</f>
        <v>33755</v>
      </c>
      <c r="F73">
        <f t="shared" ref="F73" si="57">C73-C72</f>
        <v>2051</v>
      </c>
      <c r="G73">
        <f t="shared" ref="G73" si="58">D73-D72</f>
        <v>3380</v>
      </c>
      <c r="H73">
        <f t="shared" ref="H73" si="59">B73-D73-C73</f>
        <v>449150</v>
      </c>
      <c r="I73">
        <f t="shared" ref="I73" si="60">E73/H72*$B$2/($B$2-B72)</f>
        <v>8.0323600417613245E-2</v>
      </c>
      <c r="J73">
        <f t="shared" ref="J73" si="61">F73/H72</f>
        <v>4.873748295019794E-3</v>
      </c>
      <c r="K73">
        <f t="shared" ref="K73" si="62">G73/H72</f>
        <v>8.031823128799076E-3</v>
      </c>
      <c r="L73">
        <f t="shared" ref="L73" si="63">I73/(J73+K73)</f>
        <v>6.22394760989551</v>
      </c>
      <c r="M73" s="47">
        <f t="shared" si="12"/>
        <v>3.7449525209703245E-2</v>
      </c>
    </row>
    <row r="74" spans="1:13" x14ac:dyDescent="0.25">
      <c r="A74" s="4">
        <v>43932</v>
      </c>
      <c r="B74">
        <v>526396</v>
      </c>
      <c r="C74">
        <v>20471</v>
      </c>
      <c r="D74">
        <v>31270</v>
      </c>
      <c r="E74">
        <f t="shared" ref="E74" si="64">B74-B73</f>
        <v>29861</v>
      </c>
      <c r="F74">
        <f t="shared" ref="F74" si="65">C74-C73</f>
        <v>1876</v>
      </c>
      <c r="G74">
        <f t="shared" ref="G74" si="66">D74-D73</f>
        <v>2480</v>
      </c>
      <c r="H74">
        <f t="shared" ref="H74" si="67">B74-D74-C74</f>
        <v>474655</v>
      </c>
      <c r="I74">
        <f t="shared" ref="I74" si="68">E74/H73*$B$2/($B$2-B73)</f>
        <v>6.6583238551363416E-2</v>
      </c>
      <c r="J74">
        <f t="shared" ref="J74" si="69">F74/H73</f>
        <v>4.1767783591227878E-3</v>
      </c>
      <c r="K74">
        <f t="shared" ref="K74" si="70">G74/H73</f>
        <v>5.5215406879661581E-3</v>
      </c>
      <c r="L74">
        <f t="shared" ref="L74" si="71">I74/(J74+K74)</f>
        <v>6.8654411375906514</v>
      </c>
      <c r="M74" s="47">
        <f t="shared" si="12"/>
        <v>3.888897332046596E-2</v>
      </c>
    </row>
    <row r="75" spans="1:13" x14ac:dyDescent="0.25">
      <c r="A75" s="4">
        <v>43933</v>
      </c>
      <c r="B75">
        <v>555313</v>
      </c>
      <c r="C75">
        <v>22029</v>
      </c>
      <c r="D75">
        <v>32988</v>
      </c>
      <c r="E75">
        <f t="shared" ref="E75" si="72">B75-B74</f>
        <v>28917</v>
      </c>
      <c r="F75">
        <f t="shared" ref="F75" si="73">C75-C74</f>
        <v>1558</v>
      </c>
      <c r="G75">
        <f t="shared" ref="G75" si="74">D75-D74</f>
        <v>1718</v>
      </c>
      <c r="H75">
        <f t="shared" ref="H75" si="75">B75-D75-C75</f>
        <v>500296</v>
      </c>
      <c r="I75">
        <f t="shared" ref="I75" si="76">E75/H74*$B$2/($B$2-B74)</f>
        <v>6.1019182715770309E-2</v>
      </c>
      <c r="J75">
        <f t="shared" ref="J75" si="77">F75/H74</f>
        <v>3.2823840473607145E-3</v>
      </c>
      <c r="K75">
        <f t="shared" ref="K75" si="78">G75/H74</f>
        <v>3.6194709841885159E-3</v>
      </c>
      <c r="L75">
        <f t="shared" ref="L75" si="79">I75/(J75+K75)</f>
        <v>8.8409829584719031</v>
      </c>
      <c r="M75" s="47">
        <f t="shared" si="12"/>
        <v>3.9669519712306395E-2</v>
      </c>
    </row>
    <row r="76" spans="1:13" x14ac:dyDescent="0.25">
      <c r="A76" s="4">
        <v>43934</v>
      </c>
      <c r="B76">
        <v>580619</v>
      </c>
      <c r="C76">
        <v>23538</v>
      </c>
      <c r="D76">
        <v>43482</v>
      </c>
      <c r="E76">
        <f t="shared" ref="E76" si="80">B76-B75</f>
        <v>25306</v>
      </c>
      <c r="F76">
        <f t="shared" ref="F76" si="81">C76-C75</f>
        <v>1509</v>
      </c>
      <c r="G76">
        <f t="shared" ref="G76" si="82">D76-D75</f>
        <v>10494</v>
      </c>
      <c r="H76">
        <f t="shared" ref="H76" si="83">B76-D76-C76</f>
        <v>513599</v>
      </c>
      <c r="I76">
        <f t="shared" ref="I76" si="84">E76/H75*$B$2/($B$2-B75)</f>
        <v>5.066705799307919E-2</v>
      </c>
      <c r="J76">
        <f t="shared" ref="J76" si="85">F76/H75</f>
        <v>3.0162144010745639E-3</v>
      </c>
      <c r="K76">
        <f t="shared" ref="K76" si="86">G76/H75</f>
        <v>2.097558245518653E-2</v>
      </c>
      <c r="L76">
        <f t="shared" ref="L76" si="87">I76/(J76+K76)</f>
        <v>2.1118492414984211</v>
      </c>
      <c r="M76" s="47">
        <f t="shared" si="12"/>
        <v>4.0539493196054557E-2</v>
      </c>
    </row>
    <row r="77" spans="1:13" x14ac:dyDescent="0.25">
      <c r="A77" s="4">
        <v>43935</v>
      </c>
      <c r="B77">
        <v>607670</v>
      </c>
      <c r="C77">
        <v>25843</v>
      </c>
      <c r="D77">
        <v>47763</v>
      </c>
      <c r="E77">
        <f t="shared" ref="E77" si="88">B77-B76</f>
        <v>27051</v>
      </c>
      <c r="F77">
        <f t="shared" ref="F77" si="89">C77-C76</f>
        <v>2305</v>
      </c>
      <c r="G77">
        <f t="shared" ref="G77" si="90">D77-D76</f>
        <v>4281</v>
      </c>
      <c r="H77">
        <f t="shared" ref="H77" si="91">B77-D77-C77</f>
        <v>534064</v>
      </c>
      <c r="I77">
        <f t="shared" ref="I77" si="92">E77/H76*$B$2/($B$2-B76)</f>
        <v>5.2762046133763577E-2</v>
      </c>
      <c r="J77">
        <f t="shared" ref="J77" si="93">F77/H76</f>
        <v>4.4879370871049205E-3</v>
      </c>
      <c r="K77">
        <f t="shared" ref="K77" si="94">G77/H76</f>
        <v>8.3352966029918291E-3</v>
      </c>
      <c r="L77">
        <f t="shared" ref="L77" si="95">I77/(J77+K77)</f>
        <v>4.1145663729509314</v>
      </c>
      <c r="M77" s="47">
        <f t="shared" si="12"/>
        <v>4.2528016851251502E-2</v>
      </c>
    </row>
    <row r="78" spans="1:13" x14ac:dyDescent="0.25">
      <c r="A78" s="4">
        <v>43936</v>
      </c>
      <c r="B78">
        <v>636350</v>
      </c>
      <c r="C78">
        <v>28338</v>
      </c>
      <c r="D78">
        <v>52096</v>
      </c>
      <c r="E78">
        <f t="shared" ref="E78" si="96">B78-B77</f>
        <v>28680</v>
      </c>
      <c r="F78">
        <f t="shared" ref="F78" si="97">C78-C77</f>
        <v>2495</v>
      </c>
      <c r="G78">
        <f t="shared" ref="G78" si="98">D78-D77</f>
        <v>4333</v>
      </c>
      <c r="H78">
        <f t="shared" ref="H78" si="99">B78-D78-C78</f>
        <v>555916</v>
      </c>
      <c r="I78">
        <f t="shared" ref="I78" si="100">E78/H77*$B$2/($B$2-B77)</f>
        <v>5.3800197937814973E-2</v>
      </c>
      <c r="J78">
        <f t="shared" ref="J78" si="101">F78/H77</f>
        <v>4.6717247371101589E-3</v>
      </c>
      <c r="K78">
        <f t="shared" ref="K78" si="102">G78/H77</f>
        <v>8.113259834027383E-3</v>
      </c>
      <c r="L78">
        <f t="shared" ref="L78" si="103">I78/(J78+K78)</f>
        <v>4.208076876312421</v>
      </c>
      <c r="M78" s="47">
        <f t="shared" si="12"/>
        <v>4.4532097116366777E-2</v>
      </c>
    </row>
    <row r="79" spans="1:13" x14ac:dyDescent="0.25">
      <c r="A79" s="4">
        <v>43937</v>
      </c>
      <c r="B79">
        <v>667592</v>
      </c>
      <c r="C79">
        <v>32930</v>
      </c>
      <c r="D79">
        <v>54703</v>
      </c>
      <c r="E79">
        <f t="shared" ref="E79" si="104">B79-B78</f>
        <v>31242</v>
      </c>
      <c r="F79">
        <f t="shared" ref="F79" si="105">C79-C78</f>
        <v>4592</v>
      </c>
      <c r="G79">
        <f t="shared" ref="G79" si="106">D79-D78</f>
        <v>2607</v>
      </c>
      <c r="H79">
        <f t="shared" ref="H79" si="107">B79-D79-C79</f>
        <v>579959</v>
      </c>
      <c r="I79">
        <f t="shared" ref="I79" si="108">E79/H78*$B$2/($B$2-B78)</f>
        <v>5.6307388511977516E-2</v>
      </c>
      <c r="J79">
        <f t="shared" ref="J79" si="109">F79/H78</f>
        <v>8.2602407557976383E-3</v>
      </c>
      <c r="K79">
        <f t="shared" ref="K79" si="110">G79/H78</f>
        <v>4.689557415149051E-3</v>
      </c>
      <c r="L79">
        <f t="shared" ref="L79" si="111">I79/(J79+K79)</f>
        <v>4.3481286556500196</v>
      </c>
      <c r="M79" s="47">
        <f t="shared" si="12"/>
        <v>4.9326534769739604E-2</v>
      </c>
    </row>
    <row r="80" spans="1:13" x14ac:dyDescent="0.25">
      <c r="A80" s="4">
        <v>43938</v>
      </c>
      <c r="B80">
        <v>699706</v>
      </c>
      <c r="C80">
        <v>36787</v>
      </c>
      <c r="D80">
        <v>58545</v>
      </c>
      <c r="E80">
        <f t="shared" ref="E80" si="112">B80-B79</f>
        <v>32114</v>
      </c>
      <c r="F80">
        <f t="shared" ref="F80" si="113">C80-C79</f>
        <v>3857</v>
      </c>
      <c r="G80">
        <f t="shared" ref="G80" si="114">D80-D79</f>
        <v>3842</v>
      </c>
      <c r="H80">
        <f t="shared" ref="H80" si="115">B80-D80-C80</f>
        <v>604374</v>
      </c>
      <c r="I80">
        <f t="shared" ref="I80" si="116">E80/H79*$B$2/($B$2-B79)</f>
        <v>5.5484785856860161E-2</v>
      </c>
      <c r="J80">
        <f t="shared" ref="J80" si="117">F80/H79</f>
        <v>6.6504701194394777E-3</v>
      </c>
      <c r="K80">
        <f t="shared" ref="K80" si="118">G80/H79</f>
        <v>6.6246062221639807E-3</v>
      </c>
      <c r="L80">
        <f t="shared" ref="L80" si="119">I80/(J80+K80)</f>
        <v>4.1796208495595222</v>
      </c>
      <c r="M80" s="47">
        <f t="shared" si="12"/>
        <v>5.2574938617076315E-2</v>
      </c>
    </row>
    <row r="81" spans="1:13" x14ac:dyDescent="0.25">
      <c r="A81" s="4">
        <v>43939</v>
      </c>
      <c r="B81">
        <v>732197</v>
      </c>
      <c r="C81">
        <v>38664</v>
      </c>
      <c r="D81">
        <v>64840</v>
      </c>
      <c r="E81">
        <f t="shared" ref="E81" si="120">B81-B80</f>
        <v>32491</v>
      </c>
      <c r="F81">
        <f t="shared" ref="F81" si="121">C81-C80</f>
        <v>1877</v>
      </c>
      <c r="G81">
        <f t="shared" ref="G81" si="122">D81-D80</f>
        <v>6295</v>
      </c>
      <c r="H81">
        <f t="shared" ref="H81" si="123">B81-D81-C81</f>
        <v>628693</v>
      </c>
      <c r="I81">
        <f t="shared" ref="I81" si="124">E81/H80*$B$2/($B$2-B80)</f>
        <v>5.3873641439239645E-2</v>
      </c>
      <c r="J81">
        <f t="shared" ref="J81" si="125">F81/H80</f>
        <v>3.1056928325837977E-3</v>
      </c>
      <c r="K81">
        <f t="shared" ref="K81" si="126">G81/H80</f>
        <v>1.0415735951579651E-2</v>
      </c>
      <c r="L81">
        <f t="shared" ref="L81" si="127">I81/(J81+K81)</f>
        <v>3.9843157331374233</v>
      </c>
      <c r="M81" s="47">
        <f t="shared" si="12"/>
        <v>5.2805460825433595E-2</v>
      </c>
    </row>
    <row r="82" spans="1:13" x14ac:dyDescent="0.25">
      <c r="A82" s="4">
        <v>43940</v>
      </c>
      <c r="B82">
        <v>758809</v>
      </c>
      <c r="C82">
        <v>40661</v>
      </c>
      <c r="D82">
        <v>70337</v>
      </c>
      <c r="E82">
        <f t="shared" ref="E82" si="128">B82-B81</f>
        <v>26612</v>
      </c>
      <c r="F82">
        <f t="shared" ref="F82" si="129">C82-C81</f>
        <v>1997</v>
      </c>
      <c r="G82">
        <f t="shared" ref="G82" si="130">D82-D81</f>
        <v>5497</v>
      </c>
      <c r="H82">
        <f t="shared" ref="H82" si="131">B82-D82-C82</f>
        <v>647811</v>
      </c>
      <c r="I82">
        <f t="shared" ref="I82" si="132">E82/H81*$B$2/($B$2-B81)</f>
        <v>4.2422927866252826E-2</v>
      </c>
      <c r="J82">
        <f t="shared" ref="J82" si="133">F82/H81</f>
        <v>3.1764311038933154E-3</v>
      </c>
      <c r="K82">
        <f t="shared" ref="K82" si="134">G82/H81</f>
        <v>8.7435361933407875E-3</v>
      </c>
      <c r="L82">
        <f t="shared" ref="L82" si="135">I82/(J82+K82)</f>
        <v>3.5589802227139167</v>
      </c>
      <c r="M82" s="47">
        <f t="shared" si="12"/>
        <v>5.358528957880046E-2</v>
      </c>
    </row>
    <row r="83" spans="1:13" x14ac:dyDescent="0.25">
      <c r="A83" s="4">
        <v>43941</v>
      </c>
      <c r="B83">
        <v>784326</v>
      </c>
      <c r="C83">
        <v>42094</v>
      </c>
      <c r="D83">
        <v>72329</v>
      </c>
      <c r="E83">
        <f t="shared" ref="E83:E84" si="136">B83-B82</f>
        <v>25517</v>
      </c>
      <c r="F83">
        <f t="shared" ref="F83:F84" si="137">C83-C82</f>
        <v>1433</v>
      </c>
      <c r="G83">
        <f t="shared" ref="G83:G84" si="138">D83-D82</f>
        <v>1992</v>
      </c>
      <c r="H83">
        <f t="shared" ref="H83:H84" si="139">B83-D83-C83</f>
        <v>669903</v>
      </c>
      <c r="I83">
        <f t="shared" ref="I83:I84" si="140">E83/H82*$B$2/($B$2-B82)</f>
        <v>3.948008139369312E-2</v>
      </c>
      <c r="J83">
        <f t="shared" ref="J83:J84" si="141">F83/H82</f>
        <v>2.2120649386935388E-3</v>
      </c>
      <c r="K83">
        <f t="shared" ref="K83:K84" si="142">G83/H82</f>
        <v>3.0749709405984153E-3</v>
      </c>
      <c r="L83">
        <f t="shared" ref="L83:L84" si="143">I83/(J83+K83)</f>
        <v>7.4673375205050316</v>
      </c>
      <c r="M83" s="47">
        <f t="shared" ref="M83:M87" si="144">C83/B83</f>
        <v>5.3669010079992245E-2</v>
      </c>
    </row>
    <row r="84" spans="1:13" x14ac:dyDescent="0.25">
      <c r="A84" s="4">
        <v>43942</v>
      </c>
      <c r="B84">
        <v>811865</v>
      </c>
      <c r="C84">
        <v>44444</v>
      </c>
      <c r="D84">
        <v>75204</v>
      </c>
      <c r="E84">
        <f t="shared" si="136"/>
        <v>27539</v>
      </c>
      <c r="F84">
        <f t="shared" si="137"/>
        <v>2350</v>
      </c>
      <c r="G84">
        <f t="shared" si="138"/>
        <v>2875</v>
      </c>
      <c r="H84">
        <f t="shared" si="139"/>
        <v>692217</v>
      </c>
      <c r="I84">
        <f t="shared" si="140"/>
        <v>4.1206577546996068E-2</v>
      </c>
      <c r="J84">
        <f t="shared" si="141"/>
        <v>3.5079705569313765E-3</v>
      </c>
      <c r="K84">
        <f t="shared" si="142"/>
        <v>4.2916661068841313E-3</v>
      </c>
      <c r="L84">
        <f t="shared" si="143"/>
        <v>5.2831406542517332</v>
      </c>
      <c r="M84" s="47">
        <f t="shared" si="144"/>
        <v>5.4743091523837092E-2</v>
      </c>
    </row>
    <row r="85" spans="1:13" x14ac:dyDescent="0.25">
      <c r="A85" s="4">
        <v>43943</v>
      </c>
      <c r="B85">
        <v>840351</v>
      </c>
      <c r="C85">
        <v>46622</v>
      </c>
      <c r="D85">
        <v>77366</v>
      </c>
      <c r="E85">
        <f t="shared" ref="E85" si="145">B85-B84</f>
        <v>28486</v>
      </c>
      <c r="F85">
        <f t="shared" ref="F85" si="146">C85-C84</f>
        <v>2178</v>
      </c>
      <c r="G85">
        <f t="shared" ref="G85" si="147">D85-D84</f>
        <v>2162</v>
      </c>
      <c r="H85">
        <f t="shared" ref="H85" si="148">B85-D85-C85</f>
        <v>716363</v>
      </c>
      <c r="I85">
        <f t="shared" ref="I85" si="149">E85/H84*$B$2/($B$2-B84)</f>
        <v>4.125301845751244E-2</v>
      </c>
      <c r="J85">
        <f t="shared" ref="J85" si="150">F85/H84</f>
        <v>3.1464121799955795E-3</v>
      </c>
      <c r="K85">
        <f t="shared" ref="K85" si="151">G85/H84</f>
        <v>3.1232980409322511E-3</v>
      </c>
      <c r="L85">
        <f t="shared" ref="L85" si="152">I85/(J85+K85)</f>
        <v>6.5797328750239368</v>
      </c>
      <c r="M85" s="47">
        <f t="shared" si="144"/>
        <v>5.5479198572977242E-2</v>
      </c>
    </row>
    <row r="86" spans="1:13" x14ac:dyDescent="0.25">
      <c r="A86" s="4">
        <v>43944</v>
      </c>
      <c r="B86">
        <v>869170</v>
      </c>
      <c r="C86">
        <v>49954</v>
      </c>
      <c r="D86">
        <v>80203</v>
      </c>
      <c r="E86">
        <f t="shared" ref="E86" si="153">B86-B85</f>
        <v>28819</v>
      </c>
      <c r="F86">
        <f t="shared" ref="F86" si="154">C86-C85</f>
        <v>3332</v>
      </c>
      <c r="G86">
        <f t="shared" ref="G86" si="155">D86-D85</f>
        <v>2837</v>
      </c>
      <c r="H86">
        <f t="shared" ref="H86" si="156">B86-D86-C86</f>
        <v>739013</v>
      </c>
      <c r="I86">
        <f t="shared" ref="I86" si="157">E86/H85*$B$2/($B$2-B85)</f>
        <v>4.0331999323833023E-2</v>
      </c>
      <c r="J86">
        <f t="shared" ref="J86" si="158">F86/H85</f>
        <v>4.6512731673746411E-3</v>
      </c>
      <c r="K86">
        <f t="shared" ref="K86" si="159">G86/H85</f>
        <v>3.9602827058348913E-3</v>
      </c>
      <c r="L86">
        <f t="shared" ref="L86" si="160">I86/(J86+K86)</f>
        <v>4.6834741500436046</v>
      </c>
      <c r="M86" s="47">
        <f t="shared" si="144"/>
        <v>5.7473221579207749E-2</v>
      </c>
    </row>
    <row r="87" spans="1:13" x14ac:dyDescent="0.25">
      <c r="A87" s="4">
        <v>43945</v>
      </c>
      <c r="B87">
        <v>905358</v>
      </c>
      <c r="C87">
        <v>51949</v>
      </c>
      <c r="D87">
        <v>99079</v>
      </c>
      <c r="E87">
        <f t="shared" ref="E87" si="161">B87-B86</f>
        <v>36188</v>
      </c>
      <c r="F87">
        <f t="shared" ref="F87" si="162">C87-C86</f>
        <v>1995</v>
      </c>
      <c r="G87">
        <f t="shared" ref="G87" si="163">D87-D86</f>
        <v>18876</v>
      </c>
      <c r="H87">
        <f t="shared" ref="H87" si="164">B87-D87-C87</f>
        <v>754330</v>
      </c>
      <c r="I87">
        <f t="shared" ref="I87" si="165">E87/H86*$B$2/($B$2-B86)</f>
        <v>4.909693763346213E-2</v>
      </c>
      <c r="J87">
        <f t="shared" ref="J87" si="166">F87/H86</f>
        <v>2.6995465573677324E-3</v>
      </c>
      <c r="K87">
        <f t="shared" ref="K87" si="167">G87/H86</f>
        <v>2.5542175848056799E-2</v>
      </c>
      <c r="L87">
        <f t="shared" ref="L87" si="168">I87/(J87+K87)</f>
        <v>1.7384540832407527</v>
      </c>
      <c r="M87" s="47">
        <f t="shared" si="144"/>
        <v>5.7379511751152586E-2</v>
      </c>
    </row>
    <row r="88" spans="1:13" x14ac:dyDescent="0.25">
      <c r="A88" s="4">
        <v>43946</v>
      </c>
      <c r="B88">
        <v>938154</v>
      </c>
      <c r="C88">
        <v>53755</v>
      </c>
      <c r="D88">
        <v>100372</v>
      </c>
      <c r="E88">
        <f t="shared" ref="E88" si="169">B88-B87</f>
        <v>32796</v>
      </c>
      <c r="F88">
        <f t="shared" ref="F88" si="170">C88-C87</f>
        <v>1806</v>
      </c>
      <c r="G88">
        <f t="shared" ref="G88" si="171">D88-D87</f>
        <v>1293</v>
      </c>
      <c r="H88">
        <f t="shared" ref="H88" si="172">B88-D88-C88</f>
        <v>784027</v>
      </c>
      <c r="I88">
        <f t="shared" ref="I88" si="173">E88/H87*$B$2/($B$2-B87)</f>
        <v>4.3596237196649831E-2</v>
      </c>
      <c r="J88">
        <f t="shared" ref="J88" si="174">F88/H87</f>
        <v>2.3941776145718716E-3</v>
      </c>
      <c r="K88">
        <f t="shared" ref="K88" si="175">G88/H87</f>
        <v>1.7141039067782005E-3</v>
      </c>
      <c r="L88">
        <f t="shared" ref="L88" si="176">I88/(J88+K88)</f>
        <v>10.611793999531741</v>
      </c>
      <c r="M88" s="47">
        <f t="shared" ref="M88" si="177">C88/B88</f>
        <v>5.7298695096967021E-2</v>
      </c>
    </row>
    <row r="89" spans="1:13" x14ac:dyDescent="0.25">
      <c r="A89" s="4">
        <v>43947</v>
      </c>
      <c r="B89">
        <v>965785</v>
      </c>
      <c r="C89">
        <v>54881</v>
      </c>
      <c r="D89">
        <v>106988</v>
      </c>
      <c r="E89">
        <f t="shared" ref="E89" si="178">B89-B88</f>
        <v>27631</v>
      </c>
      <c r="F89">
        <f t="shared" ref="F89" si="179">C89-C88</f>
        <v>1126</v>
      </c>
      <c r="G89">
        <f t="shared" ref="G89" si="180">D89-D88</f>
        <v>6616</v>
      </c>
      <c r="H89">
        <f t="shared" ref="H89" si="181">B89-D89-C89</f>
        <v>803916</v>
      </c>
      <c r="I89">
        <f t="shared" ref="I89" si="182">E89/H88*$B$2/($B$2-B88)</f>
        <v>3.5342579489091121E-2</v>
      </c>
      <c r="J89">
        <f t="shared" ref="J89" si="183">F89/H88</f>
        <v>1.4361750296864777E-3</v>
      </c>
      <c r="K89">
        <f t="shared" ref="K89" si="184">G89/H88</f>
        <v>8.438484899116994E-3</v>
      </c>
      <c r="L89">
        <f t="shared" ref="L89" si="185">I89/(J89+K89)</f>
        <v>3.5791186475191998</v>
      </c>
      <c r="M89" s="47">
        <f t="shared" ref="M89" si="186">C89/B89</f>
        <v>5.6825276847331442E-2</v>
      </c>
    </row>
    <row r="90" spans="1:13" x14ac:dyDescent="0.25">
      <c r="A90" s="4">
        <v>43948</v>
      </c>
      <c r="B90">
        <v>988197</v>
      </c>
      <c r="C90">
        <v>56259</v>
      </c>
      <c r="D90">
        <v>111424</v>
      </c>
      <c r="E90">
        <f t="shared" ref="E90" si="187">B90-B89</f>
        <v>22412</v>
      </c>
      <c r="F90">
        <f t="shared" ref="F90" si="188">C90-C89</f>
        <v>1378</v>
      </c>
      <c r="G90">
        <f t="shared" ref="G90" si="189">D90-D89</f>
        <v>4436</v>
      </c>
      <c r="H90">
        <f t="shared" ref="H90" si="190">B90-D90-C90</f>
        <v>820514</v>
      </c>
      <c r="I90">
        <f t="shared" ref="I90" si="191">E90/H89*$B$2/($B$2-B89)</f>
        <v>2.7960115370097762E-2</v>
      </c>
      <c r="J90">
        <f t="shared" ref="J90" si="192">F90/H89</f>
        <v>1.7141094343190084E-3</v>
      </c>
      <c r="K90">
        <f t="shared" ref="K90" si="193">G90/H89</f>
        <v>5.517989441682962E-3</v>
      </c>
      <c r="L90">
        <f t="shared" ref="L90" si="194">I90/(J90+K90)</f>
        <v>3.8661135376449112</v>
      </c>
      <c r="M90" s="47">
        <f t="shared" ref="M90" si="195">C90/B90</f>
        <v>5.6930956074547887E-2</v>
      </c>
    </row>
    <row r="91" spans="1:13" x14ac:dyDescent="0.25">
      <c r="A91" s="4">
        <v>43949</v>
      </c>
      <c r="B91">
        <v>1012582</v>
      </c>
      <c r="C91">
        <v>58355</v>
      </c>
      <c r="D91">
        <v>115936</v>
      </c>
      <c r="E91">
        <f t="shared" ref="E91" si="196">B91-B90</f>
        <v>24385</v>
      </c>
      <c r="F91">
        <f t="shared" ref="F91" si="197">C91-C90</f>
        <v>2096</v>
      </c>
      <c r="G91">
        <f t="shared" ref="G91" si="198">D91-D90</f>
        <v>4512</v>
      </c>
      <c r="H91">
        <f t="shared" ref="H91" si="199">B91-D91-C91</f>
        <v>838291</v>
      </c>
      <c r="I91">
        <f t="shared" ref="I91" si="200">E91/H90*$B$2/($B$2-B90)</f>
        <v>2.9808167284182674E-2</v>
      </c>
      <c r="J91">
        <f t="shared" ref="J91" si="201">F91/H90</f>
        <v>2.5544963279115285E-3</v>
      </c>
      <c r="K91">
        <f t="shared" ref="K91" si="202">G91/H90</f>
        <v>5.498992095198863E-3</v>
      </c>
      <c r="L91">
        <f t="shared" ref="L91" si="203">I91/(J91+K91)</f>
        <v>3.7012739968241317</v>
      </c>
      <c r="M91" s="47">
        <f t="shared" ref="M91" si="204">C91/B91</f>
        <v>5.7629900590766968E-2</v>
      </c>
    </row>
    <row r="92" spans="1:13" x14ac:dyDescent="0.25">
      <c r="A92" s="4">
        <v>43950</v>
      </c>
      <c r="B92">
        <v>1039909</v>
      </c>
      <c r="C92">
        <v>60967</v>
      </c>
      <c r="D92">
        <v>120720</v>
      </c>
      <c r="E92">
        <f t="shared" ref="E92" si="205">B92-B91</f>
        <v>27327</v>
      </c>
      <c r="F92">
        <f t="shared" ref="F92" si="206">C92-C91</f>
        <v>2612</v>
      </c>
      <c r="G92">
        <f t="shared" ref="G92" si="207">D92-D91</f>
        <v>4784</v>
      </c>
      <c r="H92">
        <f t="shared" ref="H92" si="208">B92-D92-C92</f>
        <v>858222</v>
      </c>
      <c r="I92">
        <f t="shared" ref="I92" si="209">E92/H91*$B$2/($B$2-B91)</f>
        <v>3.2698494339523633E-2</v>
      </c>
      <c r="J92">
        <f t="shared" ref="J92" si="210">F92/H91</f>
        <v>3.11586310720263E-3</v>
      </c>
      <c r="K92">
        <f t="shared" ref="K92" si="211">G92/H91</f>
        <v>5.7068488150296259E-3</v>
      </c>
      <c r="L92">
        <f t="shared" ref="L92" si="212">I92/(J92+K92)</f>
        <v>3.7061727309861552</v>
      </c>
      <c r="M92" s="47">
        <f t="shared" ref="M92" si="213">C92/B92</f>
        <v>5.8627245268576385E-2</v>
      </c>
    </row>
    <row r="93" spans="1:13" x14ac:dyDescent="0.25">
      <c r="A93" s="4">
        <v>43951</v>
      </c>
      <c r="B93">
        <v>1069424</v>
      </c>
      <c r="C93">
        <v>62996</v>
      </c>
      <c r="D93">
        <v>153947</v>
      </c>
      <c r="E93">
        <f t="shared" ref="E93" si="214">B93-B92</f>
        <v>29515</v>
      </c>
      <c r="F93">
        <f t="shared" ref="F93" si="215">C93-C92</f>
        <v>2029</v>
      </c>
      <c r="G93">
        <f t="shared" ref="G93" si="216">D93-D92</f>
        <v>33227</v>
      </c>
      <c r="H93">
        <f t="shared" ref="H93" si="217">B93-D93-C93</f>
        <v>852481</v>
      </c>
      <c r="I93">
        <f t="shared" ref="I93" si="218">E93/H92*$B$2/($B$2-B92)</f>
        <v>3.4499254660072427E-2</v>
      </c>
      <c r="J93">
        <f t="shared" ref="J93" si="219">F93/H92</f>
        <v>2.3641901512662226E-3</v>
      </c>
      <c r="K93">
        <f t="shared" ref="K93" si="220">G93/H92</f>
        <v>3.8716089776304967E-2</v>
      </c>
      <c r="L93">
        <f t="shared" ref="L93" si="221">I93/(J93+K93)</f>
        <v>0.83980086603348869</v>
      </c>
      <c r="M93" s="47">
        <f t="shared" ref="M93" si="222">C93/B93</f>
        <v>5.8906476757581649E-2</v>
      </c>
    </row>
    <row r="94" spans="1:13" x14ac:dyDescent="0.25">
      <c r="A94" s="4">
        <v>43952</v>
      </c>
      <c r="B94">
        <v>1103461</v>
      </c>
      <c r="C94">
        <v>64943</v>
      </c>
      <c r="D94">
        <v>164015</v>
      </c>
      <c r="E94">
        <f t="shared" ref="E94" si="223">B94-B93</f>
        <v>34037</v>
      </c>
      <c r="F94">
        <f t="shared" ref="F94" si="224">C94-C93</f>
        <v>1947</v>
      </c>
      <c r="G94">
        <f t="shared" ref="G94" si="225">D94-D93</f>
        <v>10068</v>
      </c>
      <c r="H94">
        <f t="shared" ref="H94" si="226">B94-D94-C94</f>
        <v>874503</v>
      </c>
      <c r="I94">
        <f t="shared" ref="I94" si="227">E94/H93*$B$2/($B$2-B93)</f>
        <v>4.0056406309810055E-2</v>
      </c>
      <c r="J94">
        <f t="shared" ref="J94" si="228">F94/H93</f>
        <v>2.2839218703994578E-3</v>
      </c>
      <c r="K94">
        <f t="shared" ref="K94" si="229">G94/H93</f>
        <v>1.1810233893775932E-2</v>
      </c>
      <c r="L94">
        <f t="shared" ref="L94" si="230">I94/(J94+K94)</f>
        <v>2.8420578699453336</v>
      </c>
      <c r="M94" s="47">
        <f t="shared" ref="M94" si="231">C94/B94</f>
        <v>5.885391509079161E-2</v>
      </c>
    </row>
    <row r="95" spans="1:13" x14ac:dyDescent="0.25">
      <c r="A95" s="4">
        <v>43953</v>
      </c>
      <c r="B95">
        <v>1132539</v>
      </c>
      <c r="C95">
        <v>66369</v>
      </c>
      <c r="D95">
        <v>175382</v>
      </c>
      <c r="E95">
        <f t="shared" ref="E95" si="232">B95-B94</f>
        <v>29078</v>
      </c>
      <c r="F95">
        <f t="shared" ref="F95" si="233">C95-C94</f>
        <v>1426</v>
      </c>
      <c r="G95">
        <f t="shared" ref="G95" si="234">D95-D94</f>
        <v>11367</v>
      </c>
      <c r="H95">
        <f t="shared" ref="H95" si="235">B95-D95-C95</f>
        <v>890788</v>
      </c>
      <c r="I95">
        <f t="shared" ref="I95" si="236">E95/H94*$B$2/($B$2-B94)</f>
        <v>3.33621054988643E-2</v>
      </c>
      <c r="J95">
        <f t="shared" ref="J95" si="237">F95/H94</f>
        <v>1.6306404895123287E-3</v>
      </c>
      <c r="K95">
        <f t="shared" ref="K95" si="238">G95/H94</f>
        <v>1.2998240143258514E-2</v>
      </c>
      <c r="L95">
        <f t="shared" ref="L95" si="239">I95/(J95+K95)</f>
        <v>2.2805644762818202</v>
      </c>
      <c r="M95" s="47">
        <f t="shared" ref="M95" si="240">C95/B95</f>
        <v>5.8601955429349456E-2</v>
      </c>
    </row>
    <row r="96" spans="1:13" x14ac:dyDescent="0.25">
      <c r="A96" s="4">
        <v>43954</v>
      </c>
      <c r="B96">
        <v>1158040</v>
      </c>
      <c r="C96">
        <v>67682</v>
      </c>
      <c r="D96">
        <v>180152</v>
      </c>
      <c r="E96">
        <f t="shared" ref="E96" si="241">B96-B95</f>
        <v>25501</v>
      </c>
      <c r="F96">
        <f t="shared" ref="F96" si="242">C96-C95</f>
        <v>1313</v>
      </c>
      <c r="G96">
        <f t="shared" ref="G96" si="243">D96-D95</f>
        <v>4770</v>
      </c>
      <c r="H96">
        <f t="shared" ref="H96" si="244">B96-D96-C96</f>
        <v>910206</v>
      </c>
      <c r="I96">
        <f t="shared" ref="I96" si="245">E96/H95*$B$2/($B$2-B95)</f>
        <v>2.872574874131946E-2</v>
      </c>
      <c r="J96">
        <f t="shared" ref="J96" si="246">F96/H95</f>
        <v>1.4739758505952034E-3</v>
      </c>
      <c r="K96">
        <f t="shared" ref="K96" si="247">G96/H95</f>
        <v>5.3548094496109061E-3</v>
      </c>
      <c r="L96">
        <f t="shared" ref="L96" si="248">I96/(J96+K96)</f>
        <v>4.2065678562851359</v>
      </c>
      <c r="M96" s="47">
        <f t="shared" ref="M96" si="249">C96/B96</f>
        <v>5.8445304134572211E-2</v>
      </c>
    </row>
    <row r="97" spans="1:13" x14ac:dyDescent="0.25">
      <c r="A97" s="4">
        <v>43955</v>
      </c>
      <c r="B97">
        <v>1180375</v>
      </c>
      <c r="C97">
        <v>68922</v>
      </c>
      <c r="D97">
        <v>187180</v>
      </c>
      <c r="E97">
        <f t="shared" ref="E97" si="250">B97-B96</f>
        <v>22335</v>
      </c>
      <c r="F97">
        <f t="shared" ref="F97" si="251">C97-C96</f>
        <v>1240</v>
      </c>
      <c r="G97">
        <f t="shared" ref="G97" si="252">D97-D96</f>
        <v>7028</v>
      </c>
      <c r="H97">
        <f t="shared" ref="H97" si="253">B97-D97-C97</f>
        <v>924273</v>
      </c>
      <c r="I97">
        <f t="shared" ref="I97" si="254">E97/H96*$B$2/($B$2-B96)</f>
        <v>2.4624552218435087E-2</v>
      </c>
      <c r="J97">
        <f t="shared" ref="J97" si="255">F97/H96</f>
        <v>1.3623289672887236E-3</v>
      </c>
      <c r="K97">
        <f t="shared" ref="K97" si="256">G97/H96</f>
        <v>7.7213290178267339E-3</v>
      </c>
      <c r="L97">
        <f t="shared" ref="L97" si="257">I97/(J97+K97)</f>
        <v>2.7108629870020469</v>
      </c>
      <c r="M97" s="47">
        <f t="shared" ref="M97" si="258">C97/B97</f>
        <v>5.8389918458117127E-2</v>
      </c>
    </row>
    <row r="98" spans="1:13" x14ac:dyDescent="0.25">
      <c r="A98" s="4">
        <v>43956</v>
      </c>
      <c r="B98">
        <v>1204351</v>
      </c>
      <c r="C98">
        <v>71064</v>
      </c>
      <c r="D98">
        <v>189791</v>
      </c>
      <c r="E98">
        <f t="shared" ref="E98" si="259">B98-B97</f>
        <v>23976</v>
      </c>
      <c r="F98">
        <f t="shared" ref="F98" si="260">C98-C97</f>
        <v>2142</v>
      </c>
      <c r="G98">
        <f t="shared" ref="G98" si="261">D98-D97</f>
        <v>2611</v>
      </c>
      <c r="H98">
        <f t="shared" ref="H98" si="262">B98-D98-C98</f>
        <v>943496</v>
      </c>
      <c r="I98">
        <f t="shared" ref="I98" si="263">E98/H97*$B$2/($B$2-B97)</f>
        <v>2.6033223755822756E-2</v>
      </c>
      <c r="J98">
        <f t="shared" ref="J98" si="264">F98/H97</f>
        <v>2.3174971031286211E-3</v>
      </c>
      <c r="K98">
        <f t="shared" ref="K98" si="265">G98/H97</f>
        <v>2.8249229394345611E-3</v>
      </c>
      <c r="L98">
        <f t="shared" ref="L98" si="266">I98/(J98+K98)</f>
        <v>5.0624459963108706</v>
      </c>
      <c r="M98" s="47">
        <f t="shared" ref="M98" si="267">C98/B98</f>
        <v>5.9006053882962692E-2</v>
      </c>
    </row>
    <row r="99" spans="1:13" x14ac:dyDescent="0.25">
      <c r="A99" s="4">
        <v>43957</v>
      </c>
      <c r="B99">
        <v>1228603</v>
      </c>
      <c r="C99">
        <v>73431</v>
      </c>
      <c r="D99">
        <v>189910</v>
      </c>
      <c r="E99">
        <f t="shared" ref="E99" si="268">B99-B98</f>
        <v>24252</v>
      </c>
      <c r="F99">
        <f t="shared" ref="F99" si="269">C99-C98</f>
        <v>2367</v>
      </c>
      <c r="G99">
        <f t="shared" ref="G99" si="270">D99-D98</f>
        <v>119</v>
      </c>
      <c r="H99">
        <f t="shared" ref="H99" si="271">B99-D99-C99</f>
        <v>965262</v>
      </c>
      <c r="I99">
        <f t="shared" ref="I99" si="272">E99/H98*$B$2/($B$2-B98)</f>
        <v>2.5798268334600034E-2</v>
      </c>
      <c r="J99">
        <f t="shared" ref="J99" si="273">F99/H98</f>
        <v>2.5087546741056664E-3</v>
      </c>
      <c r="K99">
        <f t="shared" ref="K99" si="274">G99/H98</f>
        <v>1.2612666084434911E-4</v>
      </c>
      <c r="L99">
        <f t="shared" ref="L99" si="275">I99/(J99+K99)</f>
        <v>9.7910551008132725</v>
      </c>
      <c r="M99" s="47">
        <f t="shared" ref="M99" si="276">C99/B99</f>
        <v>5.9767882709060617E-2</v>
      </c>
    </row>
  </sheetData>
  <hyperlinks>
    <hyperlink ref="D2" r:id="rId1"/>
  </hyperlinks>
  <pageMargins left="0.7" right="0.7" top="0.78740157499999996" bottom="0.78740157499999996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opLeftCell="A37" workbookViewId="0">
      <selection activeCell="N80" sqref="N80"/>
    </sheetView>
  </sheetViews>
  <sheetFormatPr defaultColWidth="10.6640625" defaultRowHeight="13.2" x14ac:dyDescent="0.25"/>
  <cols>
    <col min="1" max="1" width="9.5546875" customWidth="1"/>
    <col min="5" max="5" width="10.6640625" customWidth="1"/>
    <col min="12" max="12" width="10.6640625" customWidth="1"/>
    <col min="16" max="16" width="10.6640625" customWidth="1"/>
  </cols>
  <sheetData>
    <row r="1" spans="1:14" x14ac:dyDescent="0.25">
      <c r="A1" s="2" t="s">
        <v>64</v>
      </c>
    </row>
    <row r="2" spans="1:14" x14ac:dyDescent="0.25">
      <c r="A2" s="14" t="s">
        <v>106</v>
      </c>
    </row>
    <row r="3" spans="1:14" x14ac:dyDescent="0.25">
      <c r="A3" s="24" t="s">
        <v>107</v>
      </c>
    </row>
    <row r="5" spans="1:14" x14ac:dyDescent="0.25">
      <c r="A5" s="2" t="s">
        <v>54</v>
      </c>
      <c r="B5" s="2" t="s">
        <v>55</v>
      </c>
      <c r="C5" s="2" t="s">
        <v>56</v>
      </c>
      <c r="D5" s="2" t="s">
        <v>57</v>
      </c>
      <c r="M5" s="2" t="s">
        <v>54</v>
      </c>
      <c r="N5" s="2" t="s">
        <v>56</v>
      </c>
    </row>
    <row r="6" spans="1:14" x14ac:dyDescent="0.25">
      <c r="A6" s="14">
        <v>0</v>
      </c>
      <c r="B6" s="13">
        <v>0</v>
      </c>
      <c r="C6" s="11">
        <v>2.5999999999999998E-5</v>
      </c>
      <c r="D6" s="12">
        <v>1.2999999999999999E-5</v>
      </c>
      <c r="M6" s="10" t="s">
        <v>80</v>
      </c>
      <c r="N6" s="11">
        <v>2.5999999999999998E-5</v>
      </c>
    </row>
    <row r="7" spans="1:14" x14ac:dyDescent="0.25">
      <c r="A7" s="9">
        <v>4</v>
      </c>
      <c r="B7" s="13">
        <v>0</v>
      </c>
      <c r="C7" s="11">
        <v>2.5999999999999998E-5</v>
      </c>
      <c r="D7" s="12">
        <v>1.2999999999999999E-5</v>
      </c>
      <c r="M7" s="33" t="s">
        <v>81</v>
      </c>
      <c r="N7" s="11">
        <v>2.5999999999999998E-5</v>
      </c>
    </row>
    <row r="8" spans="1:14" x14ac:dyDescent="0.25">
      <c r="A8" s="9">
        <v>4.01</v>
      </c>
      <c r="B8" s="13">
        <v>0</v>
      </c>
      <c r="C8" s="11">
        <v>2.5999999999999998E-5</v>
      </c>
      <c r="D8" s="12">
        <v>3.9999999999999998E-6</v>
      </c>
      <c r="M8" s="34" t="s">
        <v>82</v>
      </c>
      <c r="N8" s="11">
        <v>1.4799999999999999E-4</v>
      </c>
    </row>
    <row r="9" spans="1:14" x14ac:dyDescent="0.25">
      <c r="A9" s="9">
        <v>9</v>
      </c>
      <c r="B9" s="13">
        <v>0</v>
      </c>
      <c r="C9" s="11">
        <v>2.5999999999999998E-5</v>
      </c>
      <c r="D9" s="12">
        <v>3.9999999999999998E-6</v>
      </c>
      <c r="M9" s="10" t="s">
        <v>83</v>
      </c>
      <c r="N9" s="11">
        <v>1.4799999999999999E-4</v>
      </c>
    </row>
    <row r="10" spans="1:14" x14ac:dyDescent="0.25">
      <c r="A10" s="9">
        <v>9.01</v>
      </c>
      <c r="B10" s="13">
        <v>0</v>
      </c>
      <c r="C10" s="11">
        <v>1.4799999999999999E-4</v>
      </c>
      <c r="D10" s="12">
        <v>3.9999999999999998E-6</v>
      </c>
      <c r="M10" s="10" t="s">
        <v>84</v>
      </c>
      <c r="N10" s="11">
        <v>5.9999999999999995E-4</v>
      </c>
    </row>
    <row r="11" spans="1:14" x14ac:dyDescent="0.25">
      <c r="A11" s="9">
        <v>14</v>
      </c>
      <c r="B11" s="13">
        <v>0</v>
      </c>
      <c r="C11" s="11">
        <v>1.4799999999999999E-4</v>
      </c>
      <c r="D11" s="12">
        <v>3.9999999999999998E-6</v>
      </c>
      <c r="M11" s="10" t="s">
        <v>85</v>
      </c>
      <c r="N11" s="11">
        <v>5.9999999999999995E-4</v>
      </c>
    </row>
    <row r="12" spans="1:14" x14ac:dyDescent="0.25">
      <c r="A12" s="9">
        <v>14.01</v>
      </c>
      <c r="B12" s="13">
        <v>5.0000000000000001E-3</v>
      </c>
      <c r="C12" s="11">
        <v>1.4799999999999999E-4</v>
      </c>
      <c r="D12" s="12">
        <v>3.9999999999999998E-6</v>
      </c>
      <c r="M12" s="10" t="s">
        <v>86</v>
      </c>
      <c r="N12" s="11">
        <v>1.4599999999999999E-3</v>
      </c>
    </row>
    <row r="13" spans="1:14" x14ac:dyDescent="0.25">
      <c r="A13" s="9">
        <v>17</v>
      </c>
      <c r="B13" s="13">
        <v>5.0000000000000001E-3</v>
      </c>
      <c r="C13" s="11">
        <v>1.4799999999999999E-4</v>
      </c>
      <c r="D13" s="12">
        <v>3.9999999999999998E-6</v>
      </c>
      <c r="M13" s="10" t="s">
        <v>87</v>
      </c>
      <c r="N13" s="11">
        <v>1.4599999999999999E-3</v>
      </c>
    </row>
    <row r="14" spans="1:14" x14ac:dyDescent="0.25">
      <c r="A14" s="9">
        <v>17.010000000000002</v>
      </c>
      <c r="B14" s="13">
        <v>5.0000000000000001E-3</v>
      </c>
      <c r="C14" s="11">
        <v>1.4799999999999999E-4</v>
      </c>
      <c r="D14" s="12">
        <v>1.8E-5</v>
      </c>
      <c r="M14" s="10" t="s">
        <v>88</v>
      </c>
      <c r="N14" s="11">
        <v>3.0000000000000001E-3</v>
      </c>
    </row>
    <row r="15" spans="1:14" x14ac:dyDescent="0.25">
      <c r="A15" s="9">
        <v>19</v>
      </c>
      <c r="B15" s="13">
        <v>5.0000000000000001E-3</v>
      </c>
      <c r="C15" s="11">
        <v>1.4799999999999999E-4</v>
      </c>
      <c r="D15" s="12">
        <v>1.8E-5</v>
      </c>
      <c r="M15" s="10" t="s">
        <v>89</v>
      </c>
      <c r="N15" s="11">
        <v>3.0000000000000001E-3</v>
      </c>
    </row>
    <row r="16" spans="1:14" x14ac:dyDescent="0.25">
      <c r="A16" s="9">
        <v>19.010000000000002</v>
      </c>
      <c r="B16" s="13">
        <v>5.0000000000000001E-3</v>
      </c>
      <c r="C16" s="11">
        <v>5.9999999999999995E-4</v>
      </c>
      <c r="D16" s="12">
        <v>1.8E-5</v>
      </c>
      <c r="M16" s="10" t="s">
        <v>90</v>
      </c>
      <c r="N16" s="11">
        <v>1.2999999999999999E-2</v>
      </c>
    </row>
    <row r="17" spans="1:14" x14ac:dyDescent="0.25">
      <c r="A17">
        <v>24</v>
      </c>
      <c r="B17" s="13">
        <v>5.0000000000000001E-3</v>
      </c>
      <c r="C17" s="11">
        <v>5.9999999999999995E-4</v>
      </c>
      <c r="D17" s="12">
        <v>1.8E-5</v>
      </c>
      <c r="M17" s="10" t="s">
        <v>91</v>
      </c>
      <c r="N17" s="11">
        <v>1.2999999999999999E-2</v>
      </c>
    </row>
    <row r="18" spans="1:14" x14ac:dyDescent="0.25">
      <c r="A18">
        <v>24.01</v>
      </c>
      <c r="B18" s="13">
        <v>1.6E-2</v>
      </c>
      <c r="C18" s="11">
        <v>5.9999999999999995E-4</v>
      </c>
      <c r="D18" s="12">
        <v>1.8E-5</v>
      </c>
      <c r="M18" s="10" t="s">
        <v>92</v>
      </c>
      <c r="N18" s="11">
        <v>0.04</v>
      </c>
    </row>
    <row r="19" spans="1:14" x14ac:dyDescent="0.25">
      <c r="A19">
        <v>29</v>
      </c>
      <c r="B19" s="13">
        <v>1.6E-2</v>
      </c>
      <c r="C19" s="11">
        <v>5.9999999999999995E-4</v>
      </c>
      <c r="D19" s="12">
        <v>1.8E-5</v>
      </c>
      <c r="M19" s="10" t="s">
        <v>93</v>
      </c>
      <c r="N19" s="11">
        <v>0.04</v>
      </c>
    </row>
    <row r="20" spans="1:14" x14ac:dyDescent="0.25">
      <c r="A20">
        <v>29.01</v>
      </c>
      <c r="B20" s="13">
        <v>1.6E-2</v>
      </c>
      <c r="C20" s="11">
        <v>1.4599999999999999E-3</v>
      </c>
      <c r="D20" s="12">
        <v>1.8E-5</v>
      </c>
      <c r="M20" s="10" t="s">
        <v>94</v>
      </c>
      <c r="N20" s="11">
        <v>8.5999999999999993E-2</v>
      </c>
    </row>
    <row r="21" spans="1:14" x14ac:dyDescent="0.25">
      <c r="A21">
        <v>34</v>
      </c>
      <c r="B21" s="13">
        <v>1.6E-2</v>
      </c>
      <c r="C21" s="11">
        <v>1.4599999999999999E-3</v>
      </c>
      <c r="D21" s="12">
        <v>1.8E-5</v>
      </c>
      <c r="M21" s="10" t="s">
        <v>95</v>
      </c>
      <c r="N21" s="11">
        <v>8.5999999999999993E-2</v>
      </c>
    </row>
    <row r="22" spans="1:14" x14ac:dyDescent="0.25">
      <c r="A22">
        <v>34.01</v>
      </c>
      <c r="B22" s="13">
        <v>0.1</v>
      </c>
      <c r="C22" s="11">
        <v>1.4599999999999999E-3</v>
      </c>
      <c r="D22" s="12">
        <v>1.8E-5</v>
      </c>
      <c r="M22" s="10" t="s">
        <v>96</v>
      </c>
      <c r="N22" s="11">
        <v>0.13400000000000001</v>
      </c>
    </row>
    <row r="23" spans="1:14" x14ac:dyDescent="0.25">
      <c r="A23">
        <v>39</v>
      </c>
      <c r="B23" s="13">
        <v>0.1</v>
      </c>
      <c r="C23" s="11">
        <v>1.4599999999999999E-3</v>
      </c>
      <c r="D23" s="12">
        <v>1.8E-5</v>
      </c>
      <c r="M23" s="10" t="s">
        <v>97</v>
      </c>
      <c r="N23" s="11">
        <v>0.13400000000000001</v>
      </c>
    </row>
    <row r="24" spans="1:14" x14ac:dyDescent="0.25">
      <c r="A24">
        <v>39.01</v>
      </c>
      <c r="B24" s="13">
        <v>0.1</v>
      </c>
      <c r="C24" s="11">
        <v>3.0000000000000001E-3</v>
      </c>
      <c r="D24" s="12">
        <v>1.8E-5</v>
      </c>
      <c r="M24" s="10" t="s">
        <v>98</v>
      </c>
      <c r="N24" s="11">
        <v>0.13400000000000001</v>
      </c>
    </row>
    <row r="25" spans="1:14" x14ac:dyDescent="0.25">
      <c r="A25">
        <v>44</v>
      </c>
      <c r="B25" s="13">
        <v>0.1</v>
      </c>
      <c r="C25" s="11">
        <v>3.0000000000000001E-3</v>
      </c>
      <c r="D25" s="12">
        <v>1.8E-5</v>
      </c>
      <c r="M25" s="10" t="s">
        <v>99</v>
      </c>
      <c r="N25" s="11">
        <v>0.13400000000000001</v>
      </c>
    </row>
    <row r="26" spans="1:14" x14ac:dyDescent="0.25">
      <c r="A26">
        <v>44.01</v>
      </c>
      <c r="B26" s="13">
        <v>0.13</v>
      </c>
      <c r="C26" s="11">
        <v>3.0000000000000001E-3</v>
      </c>
      <c r="D26" s="12">
        <v>1.8E-5</v>
      </c>
      <c r="M26" s="10" t="s">
        <v>100</v>
      </c>
      <c r="N26" s="11">
        <v>0.13400000000000001</v>
      </c>
    </row>
    <row r="27" spans="1:14" x14ac:dyDescent="0.25">
      <c r="A27">
        <v>49</v>
      </c>
      <c r="B27" s="13">
        <v>0.13</v>
      </c>
      <c r="C27" s="11">
        <v>3.0000000000000001E-3</v>
      </c>
      <c r="D27" s="12">
        <v>1.8E-5</v>
      </c>
    </row>
    <row r="28" spans="1:14" x14ac:dyDescent="0.25">
      <c r="A28">
        <v>49.01</v>
      </c>
      <c r="B28" s="13">
        <v>0.13</v>
      </c>
      <c r="C28" s="11">
        <v>1.2999999999999999E-2</v>
      </c>
      <c r="D28" s="12">
        <v>9.0000000000000006E-5</v>
      </c>
    </row>
    <row r="29" spans="1:14" x14ac:dyDescent="0.25">
      <c r="A29">
        <v>54</v>
      </c>
      <c r="B29" s="13">
        <v>0.13</v>
      </c>
      <c r="C29" s="11">
        <v>1.2999999999999999E-2</v>
      </c>
      <c r="D29" s="12">
        <v>9.0000000000000006E-5</v>
      </c>
    </row>
    <row r="30" spans="1:14" x14ac:dyDescent="0.25">
      <c r="A30">
        <v>54.01</v>
      </c>
      <c r="B30" s="13">
        <v>0.253</v>
      </c>
      <c r="C30" s="11">
        <v>1.2999999999999999E-2</v>
      </c>
      <c r="D30" s="12">
        <v>9.0000000000000006E-5</v>
      </c>
    </row>
    <row r="31" spans="1:14" x14ac:dyDescent="0.25">
      <c r="A31">
        <v>59</v>
      </c>
      <c r="B31" s="13">
        <v>0.253</v>
      </c>
      <c r="C31" s="11">
        <v>1.2999999999999999E-2</v>
      </c>
      <c r="D31" s="12">
        <v>9.0000000000000006E-5</v>
      </c>
    </row>
    <row r="32" spans="1:14" x14ac:dyDescent="0.25">
      <c r="A32">
        <v>59.01</v>
      </c>
      <c r="B32" s="13">
        <v>0.253</v>
      </c>
      <c r="C32" s="11">
        <v>0.04</v>
      </c>
      <c r="D32" s="12">
        <v>9.0000000000000006E-5</v>
      </c>
    </row>
    <row r="33" spans="1:4" x14ac:dyDescent="0.25">
      <c r="A33">
        <v>64</v>
      </c>
      <c r="B33" s="13">
        <v>0.253</v>
      </c>
      <c r="C33" s="11">
        <v>0.04</v>
      </c>
      <c r="D33" s="12">
        <v>9.0000000000000006E-5</v>
      </c>
    </row>
    <row r="34" spans="1:4" x14ac:dyDescent="0.25">
      <c r="A34">
        <v>64.010000000000005</v>
      </c>
      <c r="B34" s="13">
        <v>0.52500000000000002</v>
      </c>
      <c r="C34" s="11">
        <v>0.04</v>
      </c>
      <c r="D34" s="12">
        <v>4.8700000000000002E-4</v>
      </c>
    </row>
    <row r="35" spans="1:4" x14ac:dyDescent="0.25">
      <c r="A35">
        <v>69</v>
      </c>
      <c r="B35" s="13">
        <v>0.52500000000000002</v>
      </c>
      <c r="C35" s="11">
        <v>0.04</v>
      </c>
      <c r="D35" s="12">
        <v>4.8700000000000002E-4</v>
      </c>
    </row>
    <row r="36" spans="1:4" x14ac:dyDescent="0.25">
      <c r="A36">
        <v>69.010000000000005</v>
      </c>
      <c r="B36" s="13">
        <v>0.52500000000000002</v>
      </c>
      <c r="C36" s="11">
        <v>8.5999999999999993E-2</v>
      </c>
      <c r="D36" s="12">
        <v>4.8700000000000002E-4</v>
      </c>
    </row>
    <row r="37" spans="1:4" x14ac:dyDescent="0.25">
      <c r="A37">
        <v>74</v>
      </c>
      <c r="B37" s="13">
        <v>0.52500000000000002</v>
      </c>
      <c r="C37" s="11">
        <v>8.5999999999999993E-2</v>
      </c>
      <c r="D37" s="12">
        <v>4.8700000000000002E-4</v>
      </c>
    </row>
    <row r="38" spans="1:4" x14ac:dyDescent="0.25">
      <c r="A38">
        <v>74.010000000000005</v>
      </c>
      <c r="B38" s="13">
        <v>0.69599999999999995</v>
      </c>
      <c r="C38" s="11">
        <v>8.5999999999999993E-2</v>
      </c>
      <c r="D38" s="12">
        <v>4.8700000000000002E-4</v>
      </c>
    </row>
    <row r="39" spans="1:4" x14ac:dyDescent="0.25">
      <c r="A39">
        <v>79</v>
      </c>
      <c r="B39" s="13">
        <v>0.69599999999999995</v>
      </c>
      <c r="C39" s="11">
        <v>8.5999999999999993E-2</v>
      </c>
      <c r="D39" s="12">
        <v>4.8700000000000002E-4</v>
      </c>
    </row>
    <row r="40" spans="1:4" x14ac:dyDescent="0.25">
      <c r="A40">
        <v>79.010000000000005</v>
      </c>
      <c r="B40" s="13">
        <v>0.69599999999999995</v>
      </c>
      <c r="C40" s="11">
        <v>0.13400000000000001</v>
      </c>
      <c r="D40" s="12">
        <v>4.8700000000000002E-4</v>
      </c>
    </row>
    <row r="41" spans="1:4" x14ac:dyDescent="0.25">
      <c r="A41" s="10">
        <v>95</v>
      </c>
      <c r="B41" s="13">
        <v>0.69599999999999995</v>
      </c>
      <c r="C41" s="11">
        <v>0.13400000000000001</v>
      </c>
      <c r="D41" s="12">
        <v>4.8700000000000002E-4</v>
      </c>
    </row>
    <row r="42" spans="1:4" x14ac:dyDescent="0.25">
      <c r="A42" s="15" t="s">
        <v>67</v>
      </c>
      <c r="B42" s="16">
        <v>0.14000000000000001</v>
      </c>
      <c r="C42" s="17">
        <v>1.38E-2</v>
      </c>
      <c r="D42" s="18">
        <v>2.4000000000000001E-5</v>
      </c>
    </row>
    <row r="43" spans="1:4" x14ac:dyDescent="0.25">
      <c r="C43" s="11"/>
    </row>
    <row r="45" spans="1:4" x14ac:dyDescent="0.25">
      <c r="A45" s="2" t="s">
        <v>65</v>
      </c>
    </row>
    <row r="46" spans="1:4" x14ac:dyDescent="0.25">
      <c r="A46" s="14" t="s">
        <v>126</v>
      </c>
    </row>
    <row r="47" spans="1:4" x14ac:dyDescent="0.25">
      <c r="A47" s="24" t="s">
        <v>145</v>
      </c>
    </row>
    <row r="49" spans="1:11" x14ac:dyDescent="0.25">
      <c r="A49" s="2" t="s">
        <v>54</v>
      </c>
      <c r="B49" s="2" t="s">
        <v>66</v>
      </c>
      <c r="D49" s="2" t="s">
        <v>136</v>
      </c>
      <c r="E49" s="2" t="s">
        <v>66</v>
      </c>
      <c r="G49" s="2" t="s">
        <v>139</v>
      </c>
      <c r="H49" s="2" t="s">
        <v>66</v>
      </c>
      <c r="J49" s="2" t="s">
        <v>58</v>
      </c>
      <c r="K49" s="2" t="s">
        <v>66</v>
      </c>
    </row>
    <row r="50" spans="1:11" x14ac:dyDescent="0.25">
      <c r="A50" s="39" t="s">
        <v>127</v>
      </c>
      <c r="B50" s="13">
        <v>0</v>
      </c>
      <c r="D50" t="s">
        <v>137</v>
      </c>
      <c r="E50" s="13">
        <v>2.8000000000000001E-2</v>
      </c>
      <c r="G50" t="s">
        <v>140</v>
      </c>
      <c r="H50" s="13">
        <v>7.0000000000000001E-3</v>
      </c>
      <c r="J50" t="s">
        <v>59</v>
      </c>
      <c r="K50" s="13">
        <v>0.105</v>
      </c>
    </row>
    <row r="51" spans="1:11" x14ac:dyDescent="0.25">
      <c r="A51" s="39" t="s">
        <v>128</v>
      </c>
      <c r="B51" s="13">
        <v>2E-3</v>
      </c>
      <c r="D51" t="s">
        <v>138</v>
      </c>
      <c r="E51" s="13">
        <v>1.7000000000000001E-2</v>
      </c>
      <c r="G51" t="s">
        <v>141</v>
      </c>
      <c r="H51" s="13">
        <v>1.4E-2</v>
      </c>
      <c r="J51" t="s">
        <v>60</v>
      </c>
      <c r="K51" s="13">
        <v>7.2999999999999995E-2</v>
      </c>
    </row>
    <row r="52" spans="1:11" x14ac:dyDescent="0.25">
      <c r="A52" s="10" t="s">
        <v>129</v>
      </c>
      <c r="B52" s="13">
        <v>2E-3</v>
      </c>
      <c r="D52" s="2" t="s">
        <v>67</v>
      </c>
      <c r="E52" s="16">
        <v>2.3E-2</v>
      </c>
      <c r="G52" t="s">
        <v>142</v>
      </c>
      <c r="H52" s="13">
        <v>3.0000000000000001E-3</v>
      </c>
      <c r="J52" t="s">
        <v>61</v>
      </c>
      <c r="K52" s="13">
        <v>6.3E-2</v>
      </c>
    </row>
    <row r="53" spans="1:11" x14ac:dyDescent="0.25">
      <c r="A53" s="10" t="s">
        <v>130</v>
      </c>
      <c r="B53" s="13">
        <v>2E-3</v>
      </c>
      <c r="G53" t="s">
        <v>143</v>
      </c>
      <c r="H53" s="13">
        <v>5.0999999999999997E-2</v>
      </c>
      <c r="J53" t="s">
        <v>62</v>
      </c>
      <c r="K53" s="13">
        <v>0.06</v>
      </c>
    </row>
    <row r="54" spans="1:11" x14ac:dyDescent="0.25">
      <c r="A54" s="10" t="s">
        <v>131</v>
      </c>
      <c r="B54" s="13">
        <v>4.0000000000000001E-3</v>
      </c>
      <c r="G54" t="s">
        <v>144</v>
      </c>
      <c r="H54" s="13">
        <v>1.9E-2</v>
      </c>
      <c r="J54" t="s">
        <v>63</v>
      </c>
      <c r="K54" s="13">
        <v>5.6000000000000001E-2</v>
      </c>
    </row>
    <row r="55" spans="1:11" x14ac:dyDescent="0.25">
      <c r="A55" s="10" t="s">
        <v>132</v>
      </c>
      <c r="B55" s="13">
        <v>1.2999999999999999E-2</v>
      </c>
      <c r="G55" s="2" t="s">
        <v>67</v>
      </c>
      <c r="H55" s="16">
        <v>2.3E-2</v>
      </c>
      <c r="J55" t="s">
        <v>125</v>
      </c>
      <c r="K55" s="13">
        <v>8.9999999999999993E-3</v>
      </c>
    </row>
    <row r="56" spans="1:11" x14ac:dyDescent="0.25">
      <c r="A56" s="10" t="s">
        <v>133</v>
      </c>
      <c r="B56" s="13">
        <v>3.5999999999999997E-2</v>
      </c>
      <c r="J56" s="2" t="s">
        <v>67</v>
      </c>
      <c r="K56" s="16">
        <v>2.3E-2</v>
      </c>
    </row>
    <row r="57" spans="1:11" x14ac:dyDescent="0.25">
      <c r="A57" s="10" t="s">
        <v>134</v>
      </c>
      <c r="B57" s="13">
        <v>0.08</v>
      </c>
    </row>
    <row r="58" spans="1:11" x14ac:dyDescent="0.25">
      <c r="A58" s="10" t="s">
        <v>135</v>
      </c>
      <c r="B58" s="13">
        <v>0.14799999999999999</v>
      </c>
    </row>
    <row r="59" spans="1:11" x14ac:dyDescent="0.25">
      <c r="A59" s="2" t="s">
        <v>67</v>
      </c>
      <c r="B59" s="16">
        <v>2.3E-2</v>
      </c>
    </row>
    <row r="73" spans="1:5" x14ac:dyDescent="0.25">
      <c r="A73" s="2" t="s">
        <v>146</v>
      </c>
    </row>
    <row r="74" spans="1:5" x14ac:dyDescent="0.25">
      <c r="A74" s="24" t="s">
        <v>147</v>
      </c>
    </row>
    <row r="76" spans="1:5" x14ac:dyDescent="0.25">
      <c r="B76" s="2" t="s">
        <v>148</v>
      </c>
      <c r="D76" s="2" t="s">
        <v>29</v>
      </c>
    </row>
    <row r="77" spans="1:5" x14ac:dyDescent="0.25">
      <c r="A77" s="2" t="s">
        <v>20</v>
      </c>
      <c r="B77" s="40">
        <v>43872</v>
      </c>
      <c r="D77" s="40">
        <v>43907</v>
      </c>
    </row>
    <row r="78" spans="1:5" x14ac:dyDescent="0.25">
      <c r="A78" s="2" t="s">
        <v>54</v>
      </c>
      <c r="B78" s="2" t="s">
        <v>149</v>
      </c>
      <c r="C78" s="2" t="s">
        <v>66</v>
      </c>
      <c r="D78" s="2" t="s">
        <v>149</v>
      </c>
      <c r="E78" s="2" t="s">
        <v>66</v>
      </c>
    </row>
    <row r="79" spans="1:5" x14ac:dyDescent="0.25">
      <c r="A79" s="39" t="s">
        <v>127</v>
      </c>
      <c r="B79">
        <v>0</v>
      </c>
      <c r="C79" s="13">
        <v>0</v>
      </c>
      <c r="D79">
        <v>0</v>
      </c>
      <c r="E79" s="13">
        <v>0</v>
      </c>
    </row>
    <row r="80" spans="1:5" x14ac:dyDescent="0.25">
      <c r="A80" s="39" t="s">
        <v>128</v>
      </c>
      <c r="B80">
        <v>1</v>
      </c>
      <c r="C80" s="13">
        <v>2E-3</v>
      </c>
      <c r="D80">
        <v>0</v>
      </c>
      <c r="E80" s="13">
        <v>0</v>
      </c>
    </row>
    <row r="81" spans="1:5" x14ac:dyDescent="0.25">
      <c r="A81" s="10" t="s">
        <v>129</v>
      </c>
      <c r="B81">
        <v>7</v>
      </c>
      <c r="C81" s="13">
        <v>2E-3</v>
      </c>
      <c r="D81">
        <v>0</v>
      </c>
      <c r="E81" s="13">
        <v>0</v>
      </c>
    </row>
    <row r="82" spans="1:5" x14ac:dyDescent="0.25">
      <c r="A82" s="10" t="s">
        <v>130</v>
      </c>
      <c r="B82">
        <v>18</v>
      </c>
      <c r="C82" s="13">
        <v>2E-3</v>
      </c>
      <c r="D82">
        <v>4</v>
      </c>
      <c r="E82" s="13">
        <v>3.0000000000000001E-3</v>
      </c>
    </row>
    <row r="83" spans="1:5" x14ac:dyDescent="0.25">
      <c r="A83" s="10" t="s">
        <v>131</v>
      </c>
      <c r="B83">
        <v>38</v>
      </c>
      <c r="C83" s="13">
        <v>4.0000000000000001E-3</v>
      </c>
      <c r="D83">
        <v>10</v>
      </c>
      <c r="E83" s="13">
        <v>4.0000000000000001E-3</v>
      </c>
    </row>
    <row r="84" spans="1:5" x14ac:dyDescent="0.25">
      <c r="A84" s="10" t="s">
        <v>132</v>
      </c>
      <c r="B84">
        <v>130</v>
      </c>
      <c r="C84" s="13">
        <v>1.2999999999999999E-2</v>
      </c>
      <c r="D84">
        <v>43</v>
      </c>
      <c r="E84" s="13">
        <v>0.01</v>
      </c>
    </row>
    <row r="85" spans="1:5" x14ac:dyDescent="0.25">
      <c r="A85" s="10" t="s">
        <v>133</v>
      </c>
      <c r="B85">
        <v>309</v>
      </c>
      <c r="C85" s="13">
        <v>3.5999999999999997E-2</v>
      </c>
      <c r="D85">
        <v>139</v>
      </c>
      <c r="E85" s="13">
        <v>3.5000000000000003E-2</v>
      </c>
    </row>
    <row r="86" spans="1:5" x14ac:dyDescent="0.25">
      <c r="A86" s="10" t="s">
        <v>134</v>
      </c>
      <c r="B86">
        <v>312</v>
      </c>
      <c r="C86" s="13">
        <v>0.08</v>
      </c>
      <c r="D86">
        <v>578</v>
      </c>
      <c r="E86" s="13">
        <v>0.128</v>
      </c>
    </row>
    <row r="87" spans="1:5" x14ac:dyDescent="0.25">
      <c r="A87" s="10" t="s">
        <v>135</v>
      </c>
      <c r="B87">
        <v>208</v>
      </c>
      <c r="C87" s="13">
        <v>0.14799999999999999</v>
      </c>
      <c r="D87">
        <v>850</v>
      </c>
      <c r="E87" s="13">
        <v>0.20200000000000001</v>
      </c>
    </row>
    <row r="88" spans="1:5" x14ac:dyDescent="0.25">
      <c r="A88" s="2" t="s">
        <v>67</v>
      </c>
      <c r="B88" s="2">
        <f>SUM(B79:B87)</f>
        <v>1023</v>
      </c>
      <c r="C88" s="16">
        <v>2.3E-2</v>
      </c>
      <c r="D88" s="2">
        <f>SUM(D79:D87)</f>
        <v>1624</v>
      </c>
      <c r="E88" s="16">
        <v>7.1999999999999995E-2</v>
      </c>
    </row>
    <row r="90" spans="1:5" x14ac:dyDescent="0.25">
      <c r="A90" t="s">
        <v>151</v>
      </c>
    </row>
    <row r="91" spans="1:5" x14ac:dyDescent="0.25">
      <c r="A91" t="s">
        <v>150</v>
      </c>
    </row>
    <row r="94" spans="1:5" x14ac:dyDescent="0.25">
      <c r="A94" s="2" t="s">
        <v>109</v>
      </c>
    </row>
    <row r="95" spans="1:5" x14ac:dyDescent="0.25">
      <c r="A95" s="24" t="s">
        <v>110</v>
      </c>
    </row>
    <row r="97" spans="1:5" ht="25.5" customHeight="1" x14ac:dyDescent="0.25">
      <c r="A97" s="2" t="s">
        <v>112</v>
      </c>
      <c r="B97" s="58" t="s">
        <v>115</v>
      </c>
      <c r="C97" s="58"/>
      <c r="D97" s="58" t="s">
        <v>116</v>
      </c>
      <c r="E97" s="58"/>
    </row>
    <row r="98" spans="1:5" x14ac:dyDescent="0.25">
      <c r="A98" s="14" t="s">
        <v>113</v>
      </c>
      <c r="B98">
        <v>0.9</v>
      </c>
      <c r="C98" t="s">
        <v>117</v>
      </c>
      <c r="D98">
        <v>1.1000000000000001</v>
      </c>
      <c r="E98" t="s">
        <v>121</v>
      </c>
    </row>
    <row r="99" spans="1:5" x14ac:dyDescent="0.25">
      <c r="A99" s="14" t="s">
        <v>114</v>
      </c>
      <c r="B99">
        <v>0.9</v>
      </c>
      <c r="C99" t="s">
        <v>118</v>
      </c>
      <c r="D99">
        <v>1.5</v>
      </c>
      <c r="E99" t="s">
        <v>122</v>
      </c>
    </row>
    <row r="100" spans="1:5" x14ac:dyDescent="0.25">
      <c r="A100" s="2" t="s">
        <v>111</v>
      </c>
    </row>
    <row r="101" spans="1:5" x14ac:dyDescent="0.25">
      <c r="A101" s="14" t="s">
        <v>113</v>
      </c>
      <c r="B101" s="38">
        <v>2</v>
      </c>
      <c r="C101" t="s">
        <v>119</v>
      </c>
      <c r="D101">
        <v>1.8</v>
      </c>
      <c r="E101" t="s">
        <v>123</v>
      </c>
    </row>
    <row r="102" spans="1:5" x14ac:dyDescent="0.25">
      <c r="A102" s="14" t="s">
        <v>114</v>
      </c>
      <c r="B102">
        <v>2.2000000000000002</v>
      </c>
      <c r="C102" t="s">
        <v>120</v>
      </c>
      <c r="D102">
        <v>3.6</v>
      </c>
      <c r="E102" t="s">
        <v>124</v>
      </c>
    </row>
    <row r="103" spans="1:5" x14ac:dyDescent="0.25">
      <c r="A103" s="2"/>
    </row>
    <row r="105" spans="1:5" x14ac:dyDescent="0.25">
      <c r="A105" s="2" t="s">
        <v>104</v>
      </c>
    </row>
    <row r="106" spans="1:5" x14ac:dyDescent="0.25">
      <c r="A106" s="24" t="s">
        <v>105</v>
      </c>
    </row>
    <row r="108" spans="1:5" x14ac:dyDescent="0.25">
      <c r="A108" t="s">
        <v>108</v>
      </c>
    </row>
  </sheetData>
  <mergeCells count="2">
    <mergeCell ref="B97:C97"/>
    <mergeCell ref="D97:E97"/>
  </mergeCells>
  <hyperlinks>
    <hyperlink ref="A106" r:id="rId1"/>
    <hyperlink ref="A46" r:id="rId2" display="https://partnerre.com/opinions_research/covid-19-cmo-update-and-overview-5th-edition/"/>
    <hyperlink ref="A3" r:id="rId3"/>
    <hyperlink ref="A95" r:id="rId4"/>
    <hyperlink ref="A47" r:id="rId5"/>
    <hyperlink ref="A74" r:id="rId6"/>
  </hyperlinks>
  <pageMargins left="0.7" right="0.7" top="0.78740157499999996" bottom="0.78740157499999996" header="0.3" footer="0.3"/>
  <pageSetup paperSize="9" orientation="portrait" verticalDpi="0" r:id="rId7"/>
  <drawing r:id="rId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1" sqref="C31:L31"/>
    </sheetView>
  </sheetViews>
  <sheetFormatPr defaultColWidth="10.6640625" defaultRowHeight="13.2" x14ac:dyDescent="0.25"/>
  <cols>
    <col min="1" max="1" width="32.77734375" style="26" bestFit="1" customWidth="1"/>
    <col min="2" max="2" width="9.88671875" style="26" customWidth="1"/>
    <col min="3" max="12" width="14.33203125" customWidth="1"/>
  </cols>
  <sheetData>
    <row r="1" spans="1:12" s="2" customFormat="1" x14ac:dyDescent="0.25">
      <c r="A1" s="28"/>
      <c r="B1" s="28"/>
      <c r="C1" s="2" t="s">
        <v>39</v>
      </c>
      <c r="D1" s="2" t="s">
        <v>29</v>
      </c>
      <c r="E1" s="2" t="s">
        <v>30</v>
      </c>
      <c r="F1" s="2" t="s">
        <v>52</v>
      </c>
      <c r="G1" s="2" t="s">
        <v>19</v>
      </c>
      <c r="H1" s="2" t="s">
        <v>32</v>
      </c>
      <c r="I1" s="2" t="s">
        <v>41</v>
      </c>
      <c r="J1" s="2" t="s">
        <v>38</v>
      </c>
      <c r="K1" s="2" t="s">
        <v>40</v>
      </c>
      <c r="L1" s="2" t="s">
        <v>68</v>
      </c>
    </row>
    <row r="3" spans="1:12" x14ac:dyDescent="0.25">
      <c r="A3" s="28" t="s">
        <v>77</v>
      </c>
      <c r="B3" s="28"/>
      <c r="C3" s="36">
        <v>51269185</v>
      </c>
      <c r="D3" s="37">
        <v>60461826</v>
      </c>
      <c r="E3" s="37">
        <v>46754778</v>
      </c>
      <c r="F3" s="36">
        <v>65273511</v>
      </c>
      <c r="G3" s="37">
        <v>83783942</v>
      </c>
      <c r="H3" s="37">
        <v>9006398</v>
      </c>
      <c r="I3" s="36">
        <v>8654622</v>
      </c>
      <c r="J3" s="37">
        <v>67886011</v>
      </c>
      <c r="K3" s="37">
        <v>10099265</v>
      </c>
      <c r="L3" s="36">
        <v>331002651</v>
      </c>
    </row>
    <row r="4" spans="1:12" x14ac:dyDescent="0.25">
      <c r="A4" s="29" t="s">
        <v>71</v>
      </c>
    </row>
    <row r="5" spans="1:12" x14ac:dyDescent="0.25">
      <c r="A5" s="27">
        <v>43931</v>
      </c>
      <c r="B5" s="27"/>
    </row>
    <row r="7" spans="1:12" x14ac:dyDescent="0.25">
      <c r="A7" s="28" t="s">
        <v>78</v>
      </c>
      <c r="B7" s="28" t="s">
        <v>54</v>
      </c>
    </row>
    <row r="8" spans="1:12" x14ac:dyDescent="0.25">
      <c r="A8" s="29" t="s">
        <v>79</v>
      </c>
      <c r="B8" t="s">
        <v>80</v>
      </c>
      <c r="C8" s="32">
        <v>3.8447822287884195E-2</v>
      </c>
      <c r="D8" s="32">
        <v>3.9348329974461478E-2</v>
      </c>
      <c r="E8" s="32">
        <v>4.3139063361272927E-2</v>
      </c>
      <c r="F8" s="32">
        <v>5.6337114499585894E-2</v>
      </c>
      <c r="G8" s="32">
        <v>4.7744050331282671E-2</v>
      </c>
      <c r="H8" s="32">
        <v>4.9393485818373155E-2</v>
      </c>
      <c r="I8" s="32">
        <v>5.2253187824373812E-2</v>
      </c>
      <c r="J8" s="32">
        <v>5.8507871764144022E-2</v>
      </c>
      <c r="K8" s="32">
        <v>5.9550190900294737E-2</v>
      </c>
      <c r="L8" s="32">
        <v>5.9575162793790014E-2</v>
      </c>
    </row>
    <row r="9" spans="1:12" x14ac:dyDescent="0.25">
      <c r="A9" s="27">
        <v>43933</v>
      </c>
      <c r="B9" s="30" t="s">
        <v>81</v>
      </c>
      <c r="C9" s="32">
        <v>4.4341021198110619E-2</v>
      </c>
      <c r="D9" s="32">
        <v>4.4938511406390595E-2</v>
      </c>
      <c r="E9" s="32">
        <v>4.9730338729782463E-2</v>
      </c>
      <c r="F9" s="32">
        <v>6.045486539641521E-2</v>
      </c>
      <c r="G9" s="32">
        <v>4.4774967792502715E-2</v>
      </c>
      <c r="H9" s="32">
        <v>4.6978551235786321E-2</v>
      </c>
      <c r="I9" s="32">
        <v>4.9686306977439317E-2</v>
      </c>
      <c r="J9" s="32">
        <v>6.0924436415900146E-2</v>
      </c>
      <c r="K9" s="32">
        <v>5.9142374983198645E-2</v>
      </c>
      <c r="L9" s="32">
        <v>6.1652725501576335E-2</v>
      </c>
    </row>
    <row r="10" spans="1:12" x14ac:dyDescent="0.25">
      <c r="B10" s="31" t="s">
        <v>82</v>
      </c>
      <c r="C10" s="32">
        <v>4.4675621352877837E-2</v>
      </c>
      <c r="D10" s="32">
        <v>4.7379168309108433E-2</v>
      </c>
      <c r="E10" s="32">
        <v>5.2897266225988775E-2</v>
      </c>
      <c r="F10" s="32">
        <v>6.1227861089365197E-2</v>
      </c>
      <c r="G10" s="32">
        <v>4.5476573075591935E-2</v>
      </c>
      <c r="H10" s="32">
        <v>4.7247671384867719E-2</v>
      </c>
      <c r="I10" s="32">
        <v>4.7467450151378807E-2</v>
      </c>
      <c r="J10" s="32">
        <v>5.7524311248125112E-2</v>
      </c>
      <c r="K10" s="32">
        <v>5.7562026031070329E-2</v>
      </c>
      <c r="L10" s="32">
        <v>6.4265340689600159E-2</v>
      </c>
    </row>
    <row r="11" spans="1:12" x14ac:dyDescent="0.25">
      <c r="B11" t="s">
        <v>83</v>
      </c>
      <c r="C11" s="32">
        <v>5.0719077987214138E-2</v>
      </c>
      <c r="D11" s="32">
        <v>4.7423858579768961E-2</v>
      </c>
      <c r="E11" s="32">
        <v>4.7288043922236664E-2</v>
      </c>
      <c r="F11" s="32">
        <v>5.9409121754521656E-2</v>
      </c>
      <c r="G11" s="32">
        <v>4.9694706032762534E-2</v>
      </c>
      <c r="H11" s="32">
        <v>5.0696429345129058E-2</v>
      </c>
      <c r="I11" s="32">
        <v>4.9800375051170589E-2</v>
      </c>
      <c r="J11" s="32">
        <v>5.4561309279271525E-2</v>
      </c>
      <c r="K11" s="32">
        <v>5.2660064758337934E-2</v>
      </c>
      <c r="L11" s="32">
        <v>6.4578753012433709E-2</v>
      </c>
    </row>
    <row r="12" spans="1:12" x14ac:dyDescent="0.25">
      <c r="B12" t="s">
        <v>84</v>
      </c>
      <c r="C12" s="32">
        <v>6.493364999964861E-2</v>
      </c>
      <c r="D12" s="32">
        <v>4.8807869689116247E-2</v>
      </c>
      <c r="E12" s="32">
        <v>4.8464162551884724E-2</v>
      </c>
      <c r="F12" s="32">
        <v>5.6786939801330968E-2</v>
      </c>
      <c r="G12" s="32">
        <v>5.4496025332313902E-2</v>
      </c>
      <c r="H12" s="32">
        <v>5.7826661610334569E-2</v>
      </c>
      <c r="I12" s="32">
        <v>5.6926603363541585E-2</v>
      </c>
      <c r="J12" s="32">
        <v>6.1013759466677413E-2</v>
      </c>
      <c r="K12" s="32">
        <v>5.644289864753177E-2</v>
      </c>
      <c r="L12" s="32">
        <v>6.818097536663259E-2</v>
      </c>
    </row>
    <row r="13" spans="1:12" x14ac:dyDescent="0.25">
      <c r="B13" t="s">
        <v>85</v>
      </c>
      <c r="C13" s="32">
        <v>6.7772304789896876E-2</v>
      </c>
      <c r="D13" s="32">
        <v>5.2516930940418718E-2</v>
      </c>
      <c r="E13" s="32">
        <v>5.1074847215625586E-2</v>
      </c>
      <c r="F13" s="32">
        <v>5.7069637123777994E-2</v>
      </c>
      <c r="G13" s="32">
        <v>5.8315209787415251E-2</v>
      </c>
      <c r="H13" s="32">
        <v>6.7735866502112538E-2</v>
      </c>
      <c r="I13" s="32">
        <v>6.4977365053103919E-2</v>
      </c>
      <c r="J13" s="32">
        <v>6.6790082138261153E-2</v>
      </c>
      <c r="K13" s="32">
        <v>7.3580034895013552E-2</v>
      </c>
      <c r="L13" s="32">
        <v>7.2153234129179442E-2</v>
      </c>
    </row>
    <row r="14" spans="1:12" x14ac:dyDescent="0.25">
      <c r="B14" t="s">
        <v>86</v>
      </c>
      <c r="C14" s="32">
        <v>6.5164590479864254E-2</v>
      </c>
      <c r="D14" s="32">
        <v>5.5985183309052611E-2</v>
      </c>
      <c r="E14" s="32">
        <v>5.8120860781557447E-2</v>
      </c>
      <c r="F14" s="32">
        <v>6.1009481553347164E-2</v>
      </c>
      <c r="G14" s="32">
        <v>6.5180119818654986E-2</v>
      </c>
      <c r="H14" s="32">
        <v>6.8695542253650099E-2</v>
      </c>
      <c r="I14" s="32">
        <v>6.9777535829305737E-2</v>
      </c>
      <c r="J14" s="32">
        <v>6.9356209590556134E-2</v>
      </c>
      <c r="K14" s="32">
        <v>6.7102208353580481E-2</v>
      </c>
      <c r="L14" s="32">
        <v>6.8993745085259267E-2</v>
      </c>
    </row>
    <row r="15" spans="1:12" x14ac:dyDescent="0.25">
      <c r="B15" t="s">
        <v>87</v>
      </c>
      <c r="C15" s="32">
        <v>7.5329387888645696E-2</v>
      </c>
      <c r="D15" s="32">
        <v>6.128537343923441E-2</v>
      </c>
      <c r="E15" s="32">
        <v>7.3644330069622677E-2</v>
      </c>
      <c r="F15" s="32">
        <v>6.1943325451269723E-2</v>
      </c>
      <c r="G15" s="32">
        <v>6.3780848568097681E-2</v>
      </c>
      <c r="H15" s="32">
        <v>6.804518717138866E-2</v>
      </c>
      <c r="I15" s="32">
        <v>7.119523903139445E-2</v>
      </c>
      <c r="J15" s="32">
        <v>6.6932063141386555E-2</v>
      </c>
      <c r="K15" s="32">
        <v>6.1360502993556151E-2</v>
      </c>
      <c r="L15" s="32">
        <v>6.4657904567809038E-2</v>
      </c>
    </row>
    <row r="16" spans="1:12" x14ac:dyDescent="0.25">
      <c r="B16" t="s">
        <v>88</v>
      </c>
      <c r="C16" s="32">
        <v>7.7896965797383019E-2</v>
      </c>
      <c r="D16" s="32">
        <v>7.1417149952472406E-2</v>
      </c>
      <c r="E16" s="32">
        <v>8.666745605206623E-2</v>
      </c>
      <c r="F16" s="32">
        <v>6.1263758674629215E-2</v>
      </c>
      <c r="G16" s="32">
        <v>5.9724203604186427E-2</v>
      </c>
      <c r="H16" s="32">
        <v>6.2889023783967768E-2</v>
      </c>
      <c r="I16" s="32">
        <v>6.5902131222282473E-2</v>
      </c>
      <c r="J16" s="32">
        <v>6.324263020785631E-2</v>
      </c>
      <c r="K16" s="32">
        <v>6.1108121435284858E-2</v>
      </c>
      <c r="L16" s="32">
        <v>6.1238898341751821E-2</v>
      </c>
    </row>
    <row r="17" spans="1:12" x14ac:dyDescent="0.25">
      <c r="B17" t="s">
        <v>89</v>
      </c>
      <c r="C17" s="32">
        <v>8.4718045685219734E-2</v>
      </c>
      <c r="D17" s="32">
        <v>8.0938770497656715E-2</v>
      </c>
      <c r="E17" s="32">
        <v>8.3123972891415585E-2</v>
      </c>
      <c r="F17" s="32">
        <v>6.7839833941271271E-2</v>
      </c>
      <c r="G17" s="32">
        <v>6.4803705638771109E-2</v>
      </c>
      <c r="H17" s="32">
        <v>7.0617015450846601E-2</v>
      </c>
      <c r="I17" s="32">
        <v>7.1105963304300676E-2</v>
      </c>
      <c r="J17" s="32">
        <v>6.4473324741518095E-2</v>
      </c>
      <c r="K17" s="32">
        <v>6.614977435614057E-2</v>
      </c>
      <c r="L17" s="32">
        <v>6.1194208071716133E-2</v>
      </c>
    </row>
    <row r="18" spans="1:12" x14ac:dyDescent="0.25">
      <c r="B18" t="s">
        <v>90</v>
      </c>
      <c r="C18" s="32">
        <v>8.4147409913691115E-2</v>
      </c>
      <c r="D18" s="32">
        <v>8.0855748328177601E-2</v>
      </c>
      <c r="E18" s="32">
        <v>7.6859913033807084E-2</v>
      </c>
      <c r="F18" s="32">
        <v>6.6915693753308872E-2</v>
      </c>
      <c r="G18" s="32">
        <v>8.2187606134771649E-2</v>
      </c>
      <c r="H18" s="32">
        <v>8.0680322336704371E-2</v>
      </c>
      <c r="I18" s="32">
        <v>7.9356111330905546E-2</v>
      </c>
      <c r="J18" s="32">
        <v>6.9227111719754375E-2</v>
      </c>
      <c r="K18" s="32">
        <v>6.7113268106035323E-2</v>
      </c>
      <c r="L18" s="32">
        <v>6.3411390646666843E-2</v>
      </c>
    </row>
    <row r="19" spans="1:12" x14ac:dyDescent="0.25">
      <c r="B19" t="s">
        <v>91</v>
      </c>
      <c r="C19" s="32">
        <v>8.0671882576819426E-2</v>
      </c>
      <c r="D19" s="32">
        <v>7.5265699018260787E-2</v>
      </c>
      <c r="E19" s="32">
        <v>7.1730612518422859E-2</v>
      </c>
      <c r="F19" s="32">
        <v>6.514254035971806E-2</v>
      </c>
      <c r="G19" s="32">
        <v>8.0352663339561398E-2</v>
      </c>
      <c r="H19" s="32">
        <v>7.5983784896843237E-2</v>
      </c>
      <c r="I19" s="32">
        <v>7.3104249722482847E-2</v>
      </c>
      <c r="J19" s="32">
        <v>6.6095607265026363E-2</v>
      </c>
      <c r="K19" s="32">
        <v>6.0483195602881554E-2</v>
      </c>
      <c r="L19" s="32">
        <v>6.5917759321635613E-2</v>
      </c>
    </row>
    <row r="20" spans="1:12" x14ac:dyDescent="0.25">
      <c r="B20" t="s">
        <v>92</v>
      </c>
      <c r="C20" s="32">
        <v>7.0580408282466561E-2</v>
      </c>
      <c r="D20" s="32">
        <v>6.3714155876096773E-2</v>
      </c>
      <c r="E20" s="32">
        <v>6.0774274103852506E-2</v>
      </c>
      <c r="F20" s="32">
        <v>6.0682104173963324E-2</v>
      </c>
      <c r="G20" s="32">
        <v>6.7842163237456496E-2</v>
      </c>
      <c r="H20" s="32">
        <v>6.2457649868655964E-2</v>
      </c>
      <c r="I20" s="32">
        <v>6.0067898438908571E-2</v>
      </c>
      <c r="J20" s="32">
        <v>5.6263526455978687E-2</v>
      </c>
      <c r="K20" s="32">
        <v>5.5758887831293139E-2</v>
      </c>
      <c r="L20" s="32">
        <v>6.2083956522171579E-2</v>
      </c>
    </row>
    <row r="21" spans="1:12" x14ac:dyDescent="0.25">
      <c r="B21" t="s">
        <v>93</v>
      </c>
      <c r="C21" s="32">
        <v>4.919857992102343E-2</v>
      </c>
      <c r="D21" s="32">
        <v>5.8352149159410033E-2</v>
      </c>
      <c r="E21" s="32">
        <v>5.0497015391431956E-2</v>
      </c>
      <c r="F21" s="32">
        <v>5.8444953762973588E-2</v>
      </c>
      <c r="G21" s="32">
        <v>7.8209210381631006E-2</v>
      </c>
      <c r="H21" s="32">
        <v>4.9256915717822723E-2</v>
      </c>
      <c r="I21" s="32">
        <v>5.0959213563485456E-2</v>
      </c>
      <c r="J21" s="32">
        <v>5.0451382753255988E-2</v>
      </c>
      <c r="K21" s="32">
        <v>5.3571049593424569E-2</v>
      </c>
      <c r="L21" s="32">
        <v>5.292404355581911E-2</v>
      </c>
    </row>
    <row r="22" spans="1:12" x14ac:dyDescent="0.25">
      <c r="B22" t="s">
        <v>94</v>
      </c>
      <c r="C22" s="32">
        <v>3.763925730478599E-2</v>
      </c>
      <c r="D22" s="32">
        <v>5.4910783620279222E-2</v>
      </c>
      <c r="E22" s="32">
        <v>4.6548455133260995E-2</v>
      </c>
      <c r="F22" s="32">
        <v>5.1582342681020521E-2</v>
      </c>
      <c r="G22" s="32">
        <v>4.5901719822582322E-2</v>
      </c>
      <c r="H22" s="32">
        <v>4.6086881364244853E-2</v>
      </c>
      <c r="I22" s="32">
        <v>4.8330177255966777E-2</v>
      </c>
      <c r="J22" s="32">
        <v>4.9303836251774966E-2</v>
      </c>
      <c r="K22" s="32">
        <v>5.5790971077153133E-2</v>
      </c>
      <c r="L22" s="32">
        <v>4.1811986903483853E-2</v>
      </c>
    </row>
    <row r="23" spans="1:12" x14ac:dyDescent="0.25">
      <c r="B23" t="s">
        <v>95</v>
      </c>
      <c r="C23" s="32">
        <v>2.9605671570231282E-2</v>
      </c>
      <c r="D23" s="32">
        <v>4.3108026986977986E-2</v>
      </c>
      <c r="E23" s="32">
        <v>3.7362970347423578E-2</v>
      </c>
      <c r="F23" s="32">
        <v>3.2193700667785673E-2</v>
      </c>
      <c r="G23" s="32">
        <v>4.4973095013119774E-2</v>
      </c>
      <c r="H23" s="32">
        <v>4.2115628309563662E-2</v>
      </c>
      <c r="I23" s="32">
        <v>3.6871224477704988E-2</v>
      </c>
      <c r="J23" s="32">
        <v>3.4709838763748835E-2</v>
      </c>
      <c r="K23" s="32">
        <v>4.0603141109189549E-2</v>
      </c>
      <c r="L23" s="32">
        <v>2.8111097604488784E-2</v>
      </c>
    </row>
    <row r="24" spans="1:12" x14ac:dyDescent="0.25">
      <c r="B24" t="s">
        <v>96</v>
      </c>
      <c r="C24" s="32">
        <v>2.0085379652093924E-2</v>
      </c>
      <c r="D24" s="32">
        <v>3.7554558959216777E-2</v>
      </c>
      <c r="E24" s="32">
        <v>2.7440357361360482E-2</v>
      </c>
      <c r="F24" s="32">
        <v>2.789002853059622E-2</v>
      </c>
      <c r="G24" s="32">
        <v>3.8393947008062847E-2</v>
      </c>
      <c r="H24" s="32">
        <v>2.7630822542843703E-2</v>
      </c>
      <c r="I24" s="32">
        <v>2.5631096167417478E-2</v>
      </c>
      <c r="J24" s="32">
        <v>2.515957277223136E-2</v>
      </c>
      <c r="K24" s="32">
        <v>2.5588879508580326E-2</v>
      </c>
      <c r="L24" s="32">
        <v>1.8978823561431192E-2</v>
      </c>
    </row>
    <row r="25" spans="1:12" x14ac:dyDescent="0.25">
      <c r="B25" t="s">
        <v>97</v>
      </c>
      <c r="C25" s="32">
        <v>9.7277674400081827E-3</v>
      </c>
      <c r="D25" s="32">
        <v>2.233869438216543E-2</v>
      </c>
      <c r="E25" s="32">
        <v>2.2164362963628947E-2</v>
      </c>
      <c r="F25" s="32">
        <v>2.016314239538752E-2</v>
      </c>
      <c r="G25" s="32">
        <v>1.8581691916901514E-2</v>
      </c>
      <c r="H25" s="32">
        <v>1.5534151011914094E-2</v>
      </c>
      <c r="I25" s="32">
        <v>1.646165258333342E-2</v>
      </c>
      <c r="J25" s="32">
        <v>1.574755611792485E-2</v>
      </c>
      <c r="K25" s="32">
        <v>1.5883000174066554E-2</v>
      </c>
      <c r="L25" s="32">
        <v>1.1739160878095066E-2</v>
      </c>
    </row>
    <row r="26" spans="1:12" x14ac:dyDescent="0.25">
      <c r="B26" t="s">
        <v>98</v>
      </c>
      <c r="C26" s="32">
        <v>3.3869383344018152E-3</v>
      </c>
      <c r="D26" s="32">
        <v>1.0483171520201819E-2</v>
      </c>
      <c r="E26" s="32">
        <v>9.6490811027597073E-3</v>
      </c>
      <c r="F26" s="32">
        <v>1.0065971562694511E-2</v>
      </c>
      <c r="G26" s="32">
        <v>8.9787300304985645E-3</v>
      </c>
      <c r="H26" s="32">
        <v>7.779694002573727E-3</v>
      </c>
      <c r="I26" s="32">
        <v>7.7746703927352142E-3</v>
      </c>
      <c r="J26" s="32">
        <v>7.3156200530900559E-3</v>
      </c>
      <c r="K26" s="32">
        <v>7.8508300443854775E-3</v>
      </c>
      <c r="L26" s="32">
        <v>6.2410998374524381E-3</v>
      </c>
    </row>
    <row r="27" spans="1:12" x14ac:dyDescent="0.25">
      <c r="B27" t="s">
        <v>99</v>
      </c>
      <c r="C27" s="32">
        <v>8.8272752615308207E-4</v>
      </c>
      <c r="D27" s="32">
        <v>3.1121505149818763E-3</v>
      </c>
      <c r="E27" s="32">
        <v>2.5592262642301733E-3</v>
      </c>
      <c r="F27" s="32">
        <v>3.2920143119281211E-3</v>
      </c>
      <c r="G27" s="32">
        <v>2.5311240358180777E-3</v>
      </c>
      <c r="H27" s="32">
        <v>2.2243171159968145E-3</v>
      </c>
      <c r="I27" s="32">
        <v>2.1583309093867664E-3</v>
      </c>
      <c r="J27" s="32">
        <v>2.1726143966989803E-3</v>
      </c>
      <c r="K27" s="32">
        <v>2.48077222180762E-3</v>
      </c>
      <c r="L27" s="32">
        <v>2.0163863290233396E-3</v>
      </c>
    </row>
    <row r="28" spans="1:12" x14ac:dyDescent="0.25">
      <c r="B28" t="s">
        <v>100</v>
      </c>
      <c r="C28" s="32">
        <v>7.5490011580210719E-5</v>
      </c>
      <c r="D28" s="32">
        <v>2.6371553655112529E-4</v>
      </c>
      <c r="E28" s="32">
        <v>2.6338997836864337E-4</v>
      </c>
      <c r="F28" s="32">
        <v>2.8556851510928291E-4</v>
      </c>
      <c r="G28" s="32">
        <v>2.1183699686692697E-4</v>
      </c>
      <c r="H28" s="32">
        <v>1.2439827638036302E-4</v>
      </c>
      <c r="I28" s="32">
        <v>1.9321734938154735E-4</v>
      </c>
      <c r="J28" s="32">
        <v>2.2733545681906489E-4</v>
      </c>
      <c r="K28" s="32">
        <v>2.178073771737271E-4</v>
      </c>
      <c r="L28" s="32">
        <v>2.7334727998366354E-4</v>
      </c>
    </row>
    <row r="30" spans="1:12" x14ac:dyDescent="0.25">
      <c r="A30" s="28" t="s">
        <v>102</v>
      </c>
      <c r="C30" s="32">
        <f>SUMPRODUCT(C8:C28,'Case Fatality Rates'!$N$6:$N$26)</f>
        <v>1.8082947552148041E-2</v>
      </c>
      <c r="D30" s="32">
        <f>SUMPRODUCT(D8:D28,'Case Fatality Rates'!$N$6:$N$26)</f>
        <v>2.5929955671941833E-2</v>
      </c>
      <c r="E30" s="32">
        <f>SUMPRODUCT(E8:E28,'Case Fatality Rates'!$N$6:$N$26)</f>
        <v>2.2695867872845846E-2</v>
      </c>
      <c r="F30" s="32">
        <f>SUMPRODUCT(F8:F28,'Case Fatality Rates'!$N$6:$N$26)</f>
        <v>2.2609966968417754E-2</v>
      </c>
      <c r="G30" s="32">
        <f>SUMPRODUCT(G8:G28,'Case Fatality Rates'!$N$6:$N$26)</f>
        <v>2.5621799068636656E-2</v>
      </c>
      <c r="H30" s="32">
        <f>SUMPRODUCT(H8:H28,'Case Fatality Rates'!$N$6:$N$26)</f>
        <v>2.1924443664107687E-2</v>
      </c>
      <c r="I30" s="32">
        <f>SUMPRODUCT(I8:I28,'Case Fatality Rates'!$N$6:$N$26)</f>
        <v>2.1454764335708861E-2</v>
      </c>
      <c r="J30" s="32">
        <f>SUMPRODUCT(J8:J28,'Case Fatality Rates'!$N$6:$N$26)</f>
        <v>2.071491436512346E-2</v>
      </c>
      <c r="K30" s="32">
        <f>SUMPRODUCT(K8:K28,'Case Fatality Rates'!$N$6:$N$26)</f>
        <v>2.1959439825132362E-2</v>
      </c>
      <c r="L30" s="32">
        <f>SUMPRODUCT(L8:L28,'Case Fatality Rates'!$N$6:$N$26)</f>
        <v>1.8223177921510243E-2</v>
      </c>
    </row>
    <row r="31" spans="1:12" x14ac:dyDescent="0.25">
      <c r="A31" s="28" t="s">
        <v>103</v>
      </c>
      <c r="B31" s="35">
        <v>2.3E-2</v>
      </c>
      <c r="C31" s="11">
        <f>C30/$B$31</f>
        <v>0.78621511096295837</v>
      </c>
      <c r="D31" s="11">
        <f t="shared" ref="D31:L31" si="0">D30/$B$31</f>
        <v>1.1273893770409493</v>
      </c>
      <c r="E31" s="11">
        <f t="shared" si="0"/>
        <v>0.98677686403677589</v>
      </c>
      <c r="F31" s="11">
        <f t="shared" si="0"/>
        <v>0.98304204210511981</v>
      </c>
      <c r="G31" s="11">
        <f t="shared" si="0"/>
        <v>1.1139912638537677</v>
      </c>
      <c r="H31" s="11">
        <f t="shared" si="0"/>
        <v>0.95323668104816028</v>
      </c>
      <c r="I31" s="11">
        <f t="shared" si="0"/>
        <v>0.93281584068299395</v>
      </c>
      <c r="J31" s="11">
        <f t="shared" si="0"/>
        <v>0.90064845065754173</v>
      </c>
      <c r="K31" s="11">
        <f t="shared" si="0"/>
        <v>0.95475825326662445</v>
      </c>
      <c r="L31" s="11">
        <f t="shared" si="0"/>
        <v>0.79231208354392368</v>
      </c>
    </row>
    <row r="32" spans="1:12" x14ac:dyDescent="0.25">
      <c r="A32" s="26" t="s">
        <v>101</v>
      </c>
    </row>
  </sheetData>
  <hyperlinks>
    <hyperlink ref="A8" r:id="rId1"/>
    <hyperlink ref="A4" r:id="rId2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ColWidth="10.6640625" defaultRowHeight="13.2" x14ac:dyDescent="0.25"/>
  <cols>
    <col min="1" max="1" width="23.21875" bestFit="1" customWidth="1"/>
    <col min="2" max="2" width="93.44140625" bestFit="1" customWidth="1"/>
  </cols>
  <sheetData>
    <row r="1" spans="1:2" x14ac:dyDescent="0.25">
      <c r="A1" s="2" t="s">
        <v>72</v>
      </c>
    </row>
    <row r="2" spans="1:2" x14ac:dyDescent="0.25">
      <c r="A2" t="s">
        <v>73</v>
      </c>
      <c r="B2" s="24" t="s">
        <v>75</v>
      </c>
    </row>
    <row r="3" spans="1:2" x14ac:dyDescent="0.25">
      <c r="A3" t="s">
        <v>74</v>
      </c>
      <c r="B3" s="43" t="s">
        <v>76</v>
      </c>
    </row>
    <row r="4" spans="1:2" x14ac:dyDescent="0.25">
      <c r="B4" s="43"/>
    </row>
    <row r="5" spans="1:2" x14ac:dyDescent="0.25">
      <c r="A5" s="2" t="s">
        <v>180</v>
      </c>
      <c r="B5" s="43"/>
    </row>
    <row r="6" spans="1:2" x14ac:dyDescent="0.25">
      <c r="A6" s="14" t="s">
        <v>185</v>
      </c>
      <c r="B6" s="24" t="s">
        <v>184</v>
      </c>
    </row>
    <row r="7" spans="1:2" x14ac:dyDescent="0.25">
      <c r="A7" t="s">
        <v>181</v>
      </c>
      <c r="B7" s="24" t="s">
        <v>179</v>
      </c>
    </row>
    <row r="8" spans="1:2" x14ac:dyDescent="0.25">
      <c r="A8" t="s">
        <v>183</v>
      </c>
      <c r="B8" s="24" t="s">
        <v>182</v>
      </c>
    </row>
  </sheetData>
  <hyperlinks>
    <hyperlink ref="B2" r:id="rId1"/>
    <hyperlink ref="B3" r:id="rId2"/>
    <hyperlink ref="B7" r:id="rId3"/>
    <hyperlink ref="B8" r:id="rId4"/>
    <hyperlink ref="B6" r:id="rId5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pane xSplit="1" ySplit="3" topLeftCell="B70" activePane="bottomRight" state="frozen"/>
      <selection pane="topRight" activeCell="B1" sqref="B1"/>
      <selection pane="bottomLeft" activeCell="A4" sqref="A4"/>
      <selection pane="bottomRight" activeCell="V68" sqref="V68"/>
    </sheetView>
  </sheetViews>
  <sheetFormatPr defaultColWidth="10.6640625" defaultRowHeight="13.2" x14ac:dyDescent="0.25"/>
  <sheetData>
    <row r="1" spans="1:13" x14ac:dyDescent="0.25">
      <c r="A1" s="2" t="s">
        <v>31</v>
      </c>
      <c r="D1" t="s">
        <v>186</v>
      </c>
    </row>
    <row r="2" spans="1:13" x14ac:dyDescent="0.25">
      <c r="M2" s="45">
        <f>M84/$M$13</f>
        <v>2.1573826969502026</v>
      </c>
    </row>
    <row r="3" spans="1:13" s="2" customFormat="1" x14ac:dyDescent="0.25">
      <c r="A3" s="2" t="s">
        <v>20</v>
      </c>
      <c r="B3" s="2" t="s">
        <v>21</v>
      </c>
      <c r="C3" s="2" t="s">
        <v>22</v>
      </c>
      <c r="D3" s="2" t="s">
        <v>8</v>
      </c>
      <c r="E3" s="2" t="s">
        <v>23</v>
      </c>
      <c r="F3" s="2" t="s">
        <v>24</v>
      </c>
      <c r="G3" s="2" t="s">
        <v>25</v>
      </c>
      <c r="H3" s="2" t="s">
        <v>53</v>
      </c>
      <c r="I3" s="2" t="s">
        <v>26</v>
      </c>
      <c r="J3" s="2" t="s">
        <v>27</v>
      </c>
      <c r="K3" s="2" t="s">
        <v>28</v>
      </c>
      <c r="L3" s="2" t="s">
        <v>69</v>
      </c>
      <c r="M3" s="2" t="s">
        <v>66</v>
      </c>
    </row>
    <row r="4" spans="1:13" x14ac:dyDescent="0.25">
      <c r="A4" s="4">
        <v>43862</v>
      </c>
      <c r="B4">
        <v>7153</v>
      </c>
      <c r="C4">
        <v>249</v>
      </c>
      <c r="D4">
        <v>295</v>
      </c>
      <c r="H4">
        <f>B4-C4-D4</f>
        <v>6609</v>
      </c>
    </row>
    <row r="5" spans="1:13" x14ac:dyDescent="0.25">
      <c r="A5" s="4">
        <v>43863</v>
      </c>
      <c r="B5">
        <v>11177</v>
      </c>
      <c r="C5">
        <v>350</v>
      </c>
      <c r="D5">
        <v>386</v>
      </c>
      <c r="E5">
        <f>B5-B4</f>
        <v>4024</v>
      </c>
      <c r="F5">
        <f t="shared" ref="F5:G20" si="0">C5-C4</f>
        <v>101</v>
      </c>
      <c r="G5">
        <f t="shared" si="0"/>
        <v>91</v>
      </c>
      <c r="H5">
        <f t="shared" ref="H5:H55" si="1">B5-C5-D5</f>
        <v>10441</v>
      </c>
      <c r="I5">
        <f>E5/H4</f>
        <v>0.60886669692843087</v>
      </c>
      <c r="J5">
        <f>F5/H4</f>
        <v>1.5282190951732486E-2</v>
      </c>
      <c r="K5">
        <f>G5/H4</f>
        <v>1.3769102738689665E-2</v>
      </c>
      <c r="L5">
        <f t="shared" ref="L5:L32" si="2">I5/(J5+K5)</f>
        <v>20.958333333333332</v>
      </c>
      <c r="M5" s="32">
        <f>C5/B5</f>
        <v>3.131430616444484E-2</v>
      </c>
    </row>
    <row r="6" spans="1:13" x14ac:dyDescent="0.25">
      <c r="A6" s="4">
        <v>43864</v>
      </c>
      <c r="B6">
        <v>13522</v>
      </c>
      <c r="C6">
        <v>414</v>
      </c>
      <c r="D6">
        <v>522</v>
      </c>
      <c r="E6">
        <f t="shared" ref="E6:G55" si="3">B6-B5</f>
        <v>2345</v>
      </c>
      <c r="F6">
        <f t="shared" si="0"/>
        <v>64</v>
      </c>
      <c r="G6">
        <f t="shared" si="0"/>
        <v>136</v>
      </c>
      <c r="H6">
        <f t="shared" si="1"/>
        <v>12586</v>
      </c>
      <c r="I6">
        <f t="shared" ref="I6:I69" si="4">E6/H5</f>
        <v>0.22459534527344124</v>
      </c>
      <c r="J6">
        <f t="shared" ref="J6:J69" si="5">F6/H5</f>
        <v>6.1296810650320853E-3</v>
      </c>
      <c r="K6">
        <f t="shared" ref="K6:K69" si="6">G6/H5</f>
        <v>1.302557226319318E-2</v>
      </c>
      <c r="L6">
        <f t="shared" si="2"/>
        <v>11.725000000000001</v>
      </c>
      <c r="M6" s="32">
        <f t="shared" ref="M6:M69" si="7">C6/B6</f>
        <v>3.0616772666765272E-2</v>
      </c>
    </row>
    <row r="7" spans="1:13" x14ac:dyDescent="0.25">
      <c r="A7" s="4">
        <v>43865</v>
      </c>
      <c r="B7">
        <v>16678</v>
      </c>
      <c r="C7">
        <v>479</v>
      </c>
      <c r="D7">
        <v>633</v>
      </c>
      <c r="E7">
        <f t="shared" si="3"/>
        <v>3156</v>
      </c>
      <c r="F7">
        <f t="shared" si="0"/>
        <v>65</v>
      </c>
      <c r="G7">
        <f t="shared" si="0"/>
        <v>111</v>
      </c>
      <c r="H7">
        <f t="shared" si="1"/>
        <v>15566</v>
      </c>
      <c r="I7">
        <f t="shared" si="4"/>
        <v>0.25075480692833307</v>
      </c>
      <c r="J7">
        <f t="shared" si="5"/>
        <v>5.1644684570157319E-3</v>
      </c>
      <c r="K7">
        <f t="shared" si="6"/>
        <v>8.8193230573653265E-3</v>
      </c>
      <c r="L7">
        <f t="shared" si="2"/>
        <v>17.931818181818183</v>
      </c>
      <c r="M7" s="32">
        <f t="shared" si="7"/>
        <v>2.8720470080345364E-2</v>
      </c>
    </row>
    <row r="8" spans="1:13" x14ac:dyDescent="0.25">
      <c r="A8" s="4">
        <v>43866</v>
      </c>
      <c r="B8">
        <v>19665</v>
      </c>
      <c r="C8">
        <v>549</v>
      </c>
      <c r="D8">
        <v>817</v>
      </c>
      <c r="E8">
        <f t="shared" si="3"/>
        <v>2987</v>
      </c>
      <c r="F8">
        <f t="shared" si="0"/>
        <v>70</v>
      </c>
      <c r="G8">
        <f t="shared" si="0"/>
        <v>184</v>
      </c>
      <c r="H8">
        <f t="shared" si="1"/>
        <v>18299</v>
      </c>
      <c r="I8">
        <f t="shared" si="4"/>
        <v>0.19189258640627008</v>
      </c>
      <c r="J8">
        <f t="shared" si="5"/>
        <v>4.4969805987408453E-3</v>
      </c>
      <c r="K8">
        <f t="shared" si="6"/>
        <v>1.1820634716690223E-2</v>
      </c>
      <c r="L8">
        <f t="shared" si="2"/>
        <v>11.759842519685039</v>
      </c>
      <c r="M8" s="32">
        <f t="shared" si="7"/>
        <v>2.7917620137299773E-2</v>
      </c>
    </row>
    <row r="9" spans="1:13" x14ac:dyDescent="0.25">
      <c r="A9" s="4">
        <v>43867</v>
      </c>
      <c r="B9">
        <v>22112</v>
      </c>
      <c r="C9">
        <v>618</v>
      </c>
      <c r="D9">
        <v>1115</v>
      </c>
      <c r="E9">
        <f t="shared" si="3"/>
        <v>2447</v>
      </c>
      <c r="F9">
        <f t="shared" si="0"/>
        <v>69</v>
      </c>
      <c r="G9">
        <f t="shared" si="0"/>
        <v>298</v>
      </c>
      <c r="H9">
        <f t="shared" si="1"/>
        <v>20379</v>
      </c>
      <c r="I9">
        <f t="shared" si="4"/>
        <v>0.13372315427072518</v>
      </c>
      <c r="J9">
        <f t="shared" si="5"/>
        <v>3.7706978523416581E-3</v>
      </c>
      <c r="K9">
        <f t="shared" si="6"/>
        <v>1.6285042898519043E-2</v>
      </c>
      <c r="L9">
        <f t="shared" si="2"/>
        <v>6.6675749318801092</v>
      </c>
      <c r="M9" s="32">
        <f t="shared" si="7"/>
        <v>2.794862518089725E-2</v>
      </c>
    </row>
    <row r="10" spans="1:13" x14ac:dyDescent="0.25">
      <c r="A10" s="4">
        <v>43868</v>
      </c>
      <c r="B10">
        <v>24953</v>
      </c>
      <c r="C10">
        <v>699</v>
      </c>
      <c r="D10">
        <v>1439</v>
      </c>
      <c r="E10">
        <f t="shared" si="3"/>
        <v>2841</v>
      </c>
      <c r="F10">
        <f t="shared" si="0"/>
        <v>81</v>
      </c>
      <c r="G10">
        <f t="shared" si="0"/>
        <v>324</v>
      </c>
      <c r="H10">
        <f t="shared" si="1"/>
        <v>22815</v>
      </c>
      <c r="I10">
        <f t="shared" si="4"/>
        <v>0.13940821433828943</v>
      </c>
      <c r="J10">
        <f t="shared" si="5"/>
        <v>3.974679817459149E-3</v>
      </c>
      <c r="K10">
        <f t="shared" si="6"/>
        <v>1.5898719269836596E-2</v>
      </c>
      <c r="L10">
        <f t="shared" si="2"/>
        <v>7.0148148148148151</v>
      </c>
      <c r="M10" s="32">
        <f t="shared" si="7"/>
        <v>2.8012663807958964E-2</v>
      </c>
    </row>
    <row r="11" spans="1:13" x14ac:dyDescent="0.25">
      <c r="A11" s="4">
        <v>43869</v>
      </c>
      <c r="B11">
        <v>27100</v>
      </c>
      <c r="C11">
        <v>780</v>
      </c>
      <c r="D11">
        <v>1795</v>
      </c>
      <c r="E11">
        <f t="shared" si="3"/>
        <v>2147</v>
      </c>
      <c r="F11">
        <f t="shared" si="0"/>
        <v>81</v>
      </c>
      <c r="G11">
        <f t="shared" si="0"/>
        <v>356</v>
      </c>
      <c r="H11">
        <f t="shared" si="1"/>
        <v>24525</v>
      </c>
      <c r="I11">
        <f t="shared" si="4"/>
        <v>9.4104755643217186E-2</v>
      </c>
      <c r="J11">
        <f t="shared" si="5"/>
        <v>3.5502958579881655E-3</v>
      </c>
      <c r="K11">
        <f t="shared" si="6"/>
        <v>1.5603769449923297E-2</v>
      </c>
      <c r="L11">
        <f t="shared" si="2"/>
        <v>4.9130434782608701</v>
      </c>
      <c r="M11" s="32">
        <f t="shared" si="7"/>
        <v>2.8782287822878228E-2</v>
      </c>
    </row>
    <row r="12" spans="1:13" x14ac:dyDescent="0.25">
      <c r="A12" s="4">
        <v>43870</v>
      </c>
      <c r="B12">
        <v>29631</v>
      </c>
      <c r="C12">
        <v>871</v>
      </c>
      <c r="D12">
        <v>2222</v>
      </c>
      <c r="E12">
        <f t="shared" si="3"/>
        <v>2531</v>
      </c>
      <c r="F12">
        <f t="shared" si="0"/>
        <v>91</v>
      </c>
      <c r="G12">
        <f t="shared" si="0"/>
        <v>427</v>
      </c>
      <c r="H12">
        <f t="shared" si="1"/>
        <v>26538</v>
      </c>
      <c r="I12">
        <f t="shared" si="4"/>
        <v>0.10320081549439347</v>
      </c>
      <c r="J12">
        <f t="shared" si="5"/>
        <v>3.7104994903160043E-3</v>
      </c>
      <c r="K12">
        <f t="shared" si="6"/>
        <v>1.7410805300713556E-2</v>
      </c>
      <c r="L12">
        <f t="shared" si="2"/>
        <v>4.8861003861003862</v>
      </c>
      <c r="M12" s="32">
        <f t="shared" si="7"/>
        <v>2.9394890486315009E-2</v>
      </c>
    </row>
    <row r="13" spans="1:13" x14ac:dyDescent="0.25">
      <c r="A13" s="4">
        <v>43871</v>
      </c>
      <c r="B13">
        <v>31728</v>
      </c>
      <c r="C13">
        <v>974</v>
      </c>
      <c r="D13">
        <v>2639</v>
      </c>
      <c r="E13">
        <f t="shared" si="3"/>
        <v>2097</v>
      </c>
      <c r="F13">
        <f t="shared" si="0"/>
        <v>103</v>
      </c>
      <c r="G13">
        <f t="shared" si="0"/>
        <v>417</v>
      </c>
      <c r="H13">
        <f t="shared" si="1"/>
        <v>28115</v>
      </c>
      <c r="I13">
        <f t="shared" si="4"/>
        <v>7.9018765543748593E-2</v>
      </c>
      <c r="J13">
        <f t="shared" si="5"/>
        <v>3.8812269198884616E-3</v>
      </c>
      <c r="K13">
        <f t="shared" si="6"/>
        <v>1.571331675333484E-2</v>
      </c>
      <c r="L13">
        <f t="shared" si="2"/>
        <v>4.032692307692308</v>
      </c>
      <c r="M13" s="32">
        <f t="shared" si="7"/>
        <v>3.0698436712052447E-2</v>
      </c>
    </row>
    <row r="14" spans="1:13" x14ac:dyDescent="0.25">
      <c r="A14" s="4">
        <v>43872</v>
      </c>
      <c r="B14" s="50">
        <v>33366</v>
      </c>
      <c r="C14" s="50">
        <v>1068</v>
      </c>
      <c r="D14">
        <v>2686</v>
      </c>
      <c r="E14">
        <f t="shared" si="3"/>
        <v>1638</v>
      </c>
      <c r="F14">
        <f t="shared" si="0"/>
        <v>94</v>
      </c>
      <c r="G14">
        <f t="shared" si="0"/>
        <v>47</v>
      </c>
      <c r="H14">
        <f t="shared" si="1"/>
        <v>29612</v>
      </c>
      <c r="I14">
        <f t="shared" si="4"/>
        <v>5.8260714920860754E-2</v>
      </c>
      <c r="J14">
        <f t="shared" si="5"/>
        <v>3.3434109905744265E-3</v>
      </c>
      <c r="K14">
        <f t="shared" si="6"/>
        <v>1.6717054952872133E-3</v>
      </c>
      <c r="L14">
        <f t="shared" si="2"/>
        <v>11.617021276595745</v>
      </c>
      <c r="M14" s="32">
        <f t="shared" si="7"/>
        <v>3.2008631541089731E-2</v>
      </c>
    </row>
    <row r="15" spans="1:13" x14ac:dyDescent="0.25">
      <c r="A15" s="4">
        <v>43873</v>
      </c>
      <c r="B15" s="19">
        <f>B14+E15</f>
        <v>40786</v>
      </c>
      <c r="C15" s="19">
        <f>C14+F15</f>
        <v>1189</v>
      </c>
      <c r="D15">
        <v>3459</v>
      </c>
      <c r="E15" s="19">
        <f>14840/2</f>
        <v>7420</v>
      </c>
      <c r="F15" s="19">
        <f>242/2</f>
        <v>121</v>
      </c>
      <c r="G15">
        <f t="shared" si="0"/>
        <v>773</v>
      </c>
      <c r="H15">
        <f t="shared" si="1"/>
        <v>36138</v>
      </c>
      <c r="I15">
        <f t="shared" si="4"/>
        <v>0.25057409158449279</v>
      </c>
      <c r="J15">
        <f t="shared" si="5"/>
        <v>4.0861812778603271E-3</v>
      </c>
      <c r="K15">
        <f t="shared" si="6"/>
        <v>2.6104282047818454E-2</v>
      </c>
      <c r="L15">
        <f t="shared" si="2"/>
        <v>8.2997762863534685</v>
      </c>
      <c r="M15" s="32">
        <f t="shared" si="7"/>
        <v>2.9152160054920807E-2</v>
      </c>
    </row>
    <row r="16" spans="1:13" x14ac:dyDescent="0.25">
      <c r="A16" s="4">
        <v>43874</v>
      </c>
      <c r="B16">
        <v>48206</v>
      </c>
      <c r="C16">
        <v>1310</v>
      </c>
      <c r="D16">
        <v>4774</v>
      </c>
      <c r="E16" s="19">
        <f>14840/2</f>
        <v>7420</v>
      </c>
      <c r="F16" s="19">
        <f>242/2</f>
        <v>121</v>
      </c>
      <c r="G16">
        <f t="shared" si="0"/>
        <v>1315</v>
      </c>
      <c r="H16">
        <f t="shared" si="1"/>
        <v>42122</v>
      </c>
      <c r="I16">
        <f t="shared" si="4"/>
        <v>0.20532403564115337</v>
      </c>
      <c r="J16">
        <f t="shared" si="5"/>
        <v>3.3482760529082961E-3</v>
      </c>
      <c r="K16">
        <f t="shared" si="6"/>
        <v>3.6388289335325695E-2</v>
      </c>
      <c r="L16">
        <f t="shared" si="2"/>
        <v>5.1671309192200567</v>
      </c>
      <c r="M16" s="32">
        <f t="shared" si="7"/>
        <v>2.7175040451396092E-2</v>
      </c>
    </row>
    <row r="17" spans="1:13" x14ac:dyDescent="0.25">
      <c r="A17" s="4">
        <v>43875</v>
      </c>
      <c r="B17">
        <v>54406</v>
      </c>
      <c r="C17">
        <v>1457</v>
      </c>
      <c r="D17">
        <v>5623</v>
      </c>
      <c r="E17">
        <f t="shared" si="3"/>
        <v>6200</v>
      </c>
      <c r="F17">
        <f t="shared" si="0"/>
        <v>147</v>
      </c>
      <c r="G17">
        <f t="shared" si="0"/>
        <v>849</v>
      </c>
      <c r="H17">
        <f t="shared" si="1"/>
        <v>47326</v>
      </c>
      <c r="I17">
        <f t="shared" si="4"/>
        <v>0.14719149138217558</v>
      </c>
      <c r="J17">
        <f t="shared" si="5"/>
        <v>3.489862779545131E-3</v>
      </c>
      <c r="K17">
        <f t="shared" si="6"/>
        <v>2.0155738094107593E-2</v>
      </c>
      <c r="L17">
        <f t="shared" si="2"/>
        <v>6.2248995983935744</v>
      </c>
      <c r="M17" s="32">
        <f t="shared" si="7"/>
        <v>2.6780134543984119E-2</v>
      </c>
    </row>
    <row r="18" spans="1:13" x14ac:dyDescent="0.25">
      <c r="A18" s="4">
        <v>43876</v>
      </c>
      <c r="B18">
        <v>56249</v>
      </c>
      <c r="C18">
        <v>1596</v>
      </c>
      <c r="D18">
        <v>6639</v>
      </c>
      <c r="E18">
        <f t="shared" si="3"/>
        <v>1843</v>
      </c>
      <c r="F18">
        <f t="shared" si="0"/>
        <v>139</v>
      </c>
      <c r="G18">
        <f t="shared" si="0"/>
        <v>1016</v>
      </c>
      <c r="H18">
        <f t="shared" si="1"/>
        <v>48014</v>
      </c>
      <c r="I18">
        <f t="shared" si="4"/>
        <v>3.8942653087098003E-2</v>
      </c>
      <c r="J18">
        <f t="shared" si="5"/>
        <v>2.9370747580611083E-3</v>
      </c>
      <c r="K18">
        <f t="shared" si="6"/>
        <v>2.146811477834594E-2</v>
      </c>
      <c r="L18">
        <f t="shared" si="2"/>
        <v>1.5956709956709958</v>
      </c>
      <c r="M18" s="32">
        <f t="shared" si="7"/>
        <v>2.8373837757115682E-2</v>
      </c>
    </row>
    <row r="19" spans="1:13" x14ac:dyDescent="0.25">
      <c r="A19" s="4">
        <v>43877</v>
      </c>
      <c r="B19">
        <v>58182</v>
      </c>
      <c r="C19">
        <v>1696</v>
      </c>
      <c r="D19">
        <v>7862</v>
      </c>
      <c r="E19">
        <f t="shared" si="3"/>
        <v>1933</v>
      </c>
      <c r="F19">
        <f t="shared" si="0"/>
        <v>100</v>
      </c>
      <c r="G19">
        <f t="shared" si="0"/>
        <v>1223</v>
      </c>
      <c r="H19">
        <f t="shared" si="1"/>
        <v>48624</v>
      </c>
      <c r="I19">
        <f t="shared" si="4"/>
        <v>4.0259091098429622E-2</v>
      </c>
      <c r="J19">
        <f t="shared" si="5"/>
        <v>2.0827258716207774E-3</v>
      </c>
      <c r="K19">
        <f t="shared" si="6"/>
        <v>2.5471737409922104E-2</v>
      </c>
      <c r="L19">
        <f t="shared" si="2"/>
        <v>1.4610733182161755</v>
      </c>
      <c r="M19" s="32">
        <f t="shared" si="7"/>
        <v>2.9149908906534665E-2</v>
      </c>
    </row>
    <row r="20" spans="1:13" x14ac:dyDescent="0.25">
      <c r="A20" s="22">
        <v>43878</v>
      </c>
      <c r="B20" s="6">
        <v>59989</v>
      </c>
      <c r="C20" s="6">
        <v>1789</v>
      </c>
      <c r="D20" s="6">
        <v>9128</v>
      </c>
      <c r="E20" s="6">
        <f t="shared" si="3"/>
        <v>1807</v>
      </c>
      <c r="F20" s="6">
        <f t="shared" si="0"/>
        <v>93</v>
      </c>
      <c r="G20" s="6">
        <f t="shared" si="0"/>
        <v>1266</v>
      </c>
      <c r="H20" s="6">
        <f t="shared" si="1"/>
        <v>49072</v>
      </c>
      <c r="I20" s="6">
        <f t="shared" si="4"/>
        <v>3.7162717999341892E-2</v>
      </c>
      <c r="J20" s="6">
        <f t="shared" si="5"/>
        <v>1.9126357354392893E-3</v>
      </c>
      <c r="K20" s="6">
        <f t="shared" si="6"/>
        <v>2.6036525172754194E-2</v>
      </c>
      <c r="L20" s="6">
        <f t="shared" si="2"/>
        <v>1.3296541574687273</v>
      </c>
      <c r="M20" s="32">
        <f t="shared" si="7"/>
        <v>2.9822134057910617E-2</v>
      </c>
    </row>
    <row r="21" spans="1:13" x14ac:dyDescent="0.25">
      <c r="A21" s="20">
        <v>43879</v>
      </c>
      <c r="B21" s="21">
        <v>61682</v>
      </c>
      <c r="C21" s="21">
        <v>1921</v>
      </c>
      <c r="D21" s="21">
        <v>10337</v>
      </c>
      <c r="E21" s="21">
        <f t="shared" si="3"/>
        <v>1693</v>
      </c>
      <c r="F21" s="21">
        <f t="shared" si="3"/>
        <v>132</v>
      </c>
      <c r="G21" s="21">
        <f t="shared" si="3"/>
        <v>1209</v>
      </c>
      <c r="H21" s="21">
        <f t="shared" si="1"/>
        <v>49424</v>
      </c>
      <c r="I21" s="21">
        <f t="shared" si="4"/>
        <v>3.4500326051516136E-2</v>
      </c>
      <c r="J21" s="21">
        <f t="shared" si="5"/>
        <v>2.6899250081512879E-3</v>
      </c>
      <c r="K21" s="21">
        <f t="shared" si="6"/>
        <v>2.4637267688294752E-2</v>
      </c>
      <c r="L21" s="21">
        <f t="shared" si="2"/>
        <v>1.262490678598061</v>
      </c>
      <c r="M21" s="46">
        <f t="shared" si="7"/>
        <v>3.1143607535423626E-2</v>
      </c>
    </row>
    <row r="22" spans="1:13" x14ac:dyDescent="0.25">
      <c r="A22" s="4">
        <v>43880</v>
      </c>
      <c r="B22">
        <v>62031</v>
      </c>
      <c r="C22">
        <v>2029</v>
      </c>
      <c r="D22">
        <v>11788</v>
      </c>
      <c r="E22">
        <f t="shared" si="3"/>
        <v>349</v>
      </c>
      <c r="F22">
        <f t="shared" si="3"/>
        <v>108</v>
      </c>
      <c r="G22">
        <f t="shared" si="3"/>
        <v>1451</v>
      </c>
      <c r="H22">
        <f t="shared" si="1"/>
        <v>48214</v>
      </c>
      <c r="I22">
        <f t="shared" si="4"/>
        <v>7.0613467141469729E-3</v>
      </c>
      <c r="J22">
        <f t="shared" si="5"/>
        <v>2.1851731952088056E-3</v>
      </c>
      <c r="K22">
        <f t="shared" si="6"/>
        <v>2.9358206539333118E-2</v>
      </c>
      <c r="L22">
        <f t="shared" si="2"/>
        <v>0.22386144964720975</v>
      </c>
      <c r="M22" s="32">
        <f t="shared" si="7"/>
        <v>3.270945172575003E-2</v>
      </c>
    </row>
    <row r="23" spans="1:13" x14ac:dyDescent="0.25">
      <c r="A23" s="4">
        <v>43881</v>
      </c>
      <c r="B23">
        <v>62442</v>
      </c>
      <c r="C23">
        <v>2144</v>
      </c>
      <c r="D23">
        <v>11881</v>
      </c>
      <c r="E23">
        <f t="shared" si="3"/>
        <v>411</v>
      </c>
      <c r="F23">
        <f t="shared" si="3"/>
        <v>115</v>
      </c>
      <c r="G23">
        <f t="shared" si="3"/>
        <v>93</v>
      </c>
      <c r="H23">
        <f t="shared" si="1"/>
        <v>48417</v>
      </c>
      <c r="I23">
        <f t="shared" si="4"/>
        <v>8.5244949599701334E-3</v>
      </c>
      <c r="J23">
        <f t="shared" si="5"/>
        <v>2.3851993196996723E-3</v>
      </c>
      <c r="K23">
        <f t="shared" si="6"/>
        <v>1.9289003194093001E-3</v>
      </c>
      <c r="L23">
        <f t="shared" si="2"/>
        <v>1.9759615384615385</v>
      </c>
      <c r="M23" s="32">
        <f t="shared" si="7"/>
        <v>3.433586368149643E-2</v>
      </c>
    </row>
    <row r="24" spans="1:13" x14ac:dyDescent="0.25">
      <c r="A24" s="4">
        <v>43882</v>
      </c>
      <c r="B24">
        <v>62662</v>
      </c>
      <c r="C24">
        <v>2144</v>
      </c>
      <c r="D24">
        <v>15299</v>
      </c>
      <c r="E24">
        <f t="shared" si="3"/>
        <v>220</v>
      </c>
      <c r="F24">
        <f t="shared" si="3"/>
        <v>0</v>
      </c>
      <c r="G24">
        <f t="shared" si="3"/>
        <v>3418</v>
      </c>
      <c r="H24">
        <f t="shared" si="1"/>
        <v>45219</v>
      </c>
      <c r="I24">
        <f t="shared" si="4"/>
        <v>4.5438585620753043E-3</v>
      </c>
      <c r="J24">
        <f t="shared" si="5"/>
        <v>0</v>
      </c>
      <c r="K24">
        <f t="shared" si="6"/>
        <v>7.059503893260631E-2</v>
      </c>
      <c r="L24">
        <f t="shared" si="2"/>
        <v>6.4365125804564077E-2</v>
      </c>
      <c r="M24" s="32">
        <f t="shared" si="7"/>
        <v>3.4215313906354732E-2</v>
      </c>
    </row>
    <row r="25" spans="1:13" x14ac:dyDescent="0.25">
      <c r="A25" s="4">
        <v>43883</v>
      </c>
      <c r="B25">
        <v>64084</v>
      </c>
      <c r="C25">
        <v>2346</v>
      </c>
      <c r="D25">
        <v>15343</v>
      </c>
      <c r="E25">
        <f t="shared" si="3"/>
        <v>1422</v>
      </c>
      <c r="F25">
        <f t="shared" si="3"/>
        <v>202</v>
      </c>
      <c r="G25">
        <f t="shared" si="3"/>
        <v>44</v>
      </c>
      <c r="H25">
        <f t="shared" si="1"/>
        <v>46395</v>
      </c>
      <c r="I25">
        <f t="shared" si="4"/>
        <v>3.1446958137066279E-2</v>
      </c>
      <c r="J25">
        <f t="shared" si="5"/>
        <v>4.4671487648997102E-3</v>
      </c>
      <c r="K25">
        <f t="shared" si="6"/>
        <v>9.730423052256795E-4</v>
      </c>
      <c r="L25">
        <f t="shared" si="2"/>
        <v>5.7804878048780495</v>
      </c>
      <c r="M25" s="32">
        <f t="shared" si="7"/>
        <v>3.6608201735222522E-2</v>
      </c>
    </row>
    <row r="26" spans="1:13" x14ac:dyDescent="0.25">
      <c r="A26" s="4">
        <v>43884</v>
      </c>
      <c r="B26">
        <v>64084</v>
      </c>
      <c r="C26">
        <v>2346</v>
      </c>
      <c r="D26">
        <v>16748</v>
      </c>
      <c r="E26">
        <f t="shared" si="3"/>
        <v>0</v>
      </c>
      <c r="F26">
        <f t="shared" si="3"/>
        <v>0</v>
      </c>
      <c r="G26">
        <f t="shared" si="3"/>
        <v>1405</v>
      </c>
      <c r="H26">
        <f t="shared" si="1"/>
        <v>44990</v>
      </c>
      <c r="I26">
        <f t="shared" si="4"/>
        <v>0</v>
      </c>
      <c r="J26">
        <f t="shared" si="5"/>
        <v>0</v>
      </c>
      <c r="K26">
        <f t="shared" si="6"/>
        <v>3.0283435715055502E-2</v>
      </c>
      <c r="L26">
        <f t="shared" si="2"/>
        <v>0</v>
      </c>
      <c r="M26" s="32">
        <f t="shared" si="7"/>
        <v>3.6608201735222522E-2</v>
      </c>
    </row>
    <row r="27" spans="1:13" x14ac:dyDescent="0.25">
      <c r="A27" s="4">
        <v>43885</v>
      </c>
      <c r="B27">
        <v>64287</v>
      </c>
      <c r="C27">
        <v>2495</v>
      </c>
      <c r="D27">
        <v>18971</v>
      </c>
      <c r="E27">
        <f t="shared" si="3"/>
        <v>203</v>
      </c>
      <c r="F27">
        <f t="shared" si="3"/>
        <v>149</v>
      </c>
      <c r="G27">
        <f t="shared" si="3"/>
        <v>2223</v>
      </c>
      <c r="H27">
        <f t="shared" si="1"/>
        <v>42821</v>
      </c>
      <c r="I27">
        <f t="shared" si="4"/>
        <v>4.5121138030673486E-3</v>
      </c>
      <c r="J27">
        <f t="shared" si="5"/>
        <v>3.3118470771282505E-3</v>
      </c>
      <c r="K27">
        <f t="shared" si="6"/>
        <v>4.9410980217826181E-2</v>
      </c>
      <c r="L27">
        <f t="shared" si="2"/>
        <v>8.5581787521079269E-2</v>
      </c>
      <c r="M27" s="32">
        <f t="shared" si="7"/>
        <v>3.8810334904413026E-2</v>
      </c>
    </row>
    <row r="28" spans="1:13" x14ac:dyDescent="0.25">
      <c r="A28" s="4">
        <v>43886</v>
      </c>
      <c r="B28">
        <v>64786</v>
      </c>
      <c r="C28">
        <v>2563</v>
      </c>
      <c r="D28">
        <v>20969</v>
      </c>
      <c r="E28">
        <f t="shared" si="3"/>
        <v>499</v>
      </c>
      <c r="F28">
        <f t="shared" si="3"/>
        <v>68</v>
      </c>
      <c r="G28">
        <f t="shared" si="3"/>
        <v>1998</v>
      </c>
      <c r="H28">
        <f t="shared" si="1"/>
        <v>41254</v>
      </c>
      <c r="I28">
        <f t="shared" si="4"/>
        <v>1.1653160832301907E-2</v>
      </c>
      <c r="J28">
        <f t="shared" si="5"/>
        <v>1.5880058849629855E-3</v>
      </c>
      <c r="K28">
        <f t="shared" si="6"/>
        <v>4.6659349384647719E-2</v>
      </c>
      <c r="L28">
        <f t="shared" si="2"/>
        <v>0.24152952565343658</v>
      </c>
      <c r="M28" s="32">
        <f t="shared" si="7"/>
        <v>3.9561016268946994E-2</v>
      </c>
    </row>
    <row r="29" spans="1:13" x14ac:dyDescent="0.25">
      <c r="A29" s="4">
        <v>43887</v>
      </c>
      <c r="B29">
        <v>65187</v>
      </c>
      <c r="C29">
        <v>2615</v>
      </c>
      <c r="D29">
        <v>23383</v>
      </c>
      <c r="E29">
        <f t="shared" si="3"/>
        <v>401</v>
      </c>
      <c r="F29">
        <f t="shared" si="3"/>
        <v>52</v>
      </c>
      <c r="G29">
        <f t="shared" si="3"/>
        <v>2414</v>
      </c>
      <c r="H29">
        <f t="shared" si="1"/>
        <v>39189</v>
      </c>
      <c r="I29">
        <f t="shared" si="4"/>
        <v>9.7202695496194317E-3</v>
      </c>
      <c r="J29">
        <f t="shared" si="5"/>
        <v>1.2604838318708489E-3</v>
      </c>
      <c r="K29">
        <f t="shared" si="6"/>
        <v>5.8515537887235181E-2</v>
      </c>
      <c r="L29">
        <f t="shared" si="2"/>
        <v>0.16261151662611517</v>
      </c>
      <c r="M29" s="32">
        <f t="shared" si="7"/>
        <v>4.011536042462454E-2</v>
      </c>
    </row>
    <row r="30" spans="1:13" x14ac:dyDescent="0.25">
      <c r="A30" s="4">
        <v>43888</v>
      </c>
      <c r="B30">
        <v>65596</v>
      </c>
      <c r="C30">
        <v>2641</v>
      </c>
      <c r="D30">
        <v>26403</v>
      </c>
      <c r="E30">
        <f t="shared" si="3"/>
        <v>409</v>
      </c>
      <c r="F30">
        <f t="shared" si="3"/>
        <v>26</v>
      </c>
      <c r="G30">
        <f t="shared" si="3"/>
        <v>3020</v>
      </c>
      <c r="H30">
        <f t="shared" si="1"/>
        <v>36552</v>
      </c>
      <c r="I30">
        <f t="shared" si="4"/>
        <v>1.0436602107734312E-2</v>
      </c>
      <c r="J30">
        <f t="shared" si="5"/>
        <v>6.6345147873127664E-4</v>
      </c>
      <c r="K30">
        <f t="shared" si="6"/>
        <v>7.7062440991094439E-2</v>
      </c>
      <c r="L30">
        <f t="shared" si="2"/>
        <v>0.13427445830597504</v>
      </c>
      <c r="M30" s="32">
        <f t="shared" si="7"/>
        <v>4.0261601317153485E-2</v>
      </c>
    </row>
    <row r="31" spans="1:13" x14ac:dyDescent="0.25">
      <c r="A31" s="4">
        <v>43889</v>
      </c>
      <c r="B31">
        <v>65914</v>
      </c>
      <c r="C31">
        <v>2682</v>
      </c>
      <c r="D31">
        <v>28993</v>
      </c>
      <c r="E31">
        <f t="shared" si="3"/>
        <v>318</v>
      </c>
      <c r="F31">
        <f t="shared" si="3"/>
        <v>41</v>
      </c>
      <c r="G31">
        <f t="shared" si="3"/>
        <v>2590</v>
      </c>
      <c r="H31">
        <f t="shared" si="1"/>
        <v>34239</v>
      </c>
      <c r="I31">
        <f t="shared" si="4"/>
        <v>8.6999343401181883E-3</v>
      </c>
      <c r="J31">
        <f t="shared" si="5"/>
        <v>1.121689647625301E-3</v>
      </c>
      <c r="K31">
        <f t="shared" si="6"/>
        <v>7.0857955789012911E-2</v>
      </c>
      <c r="L31">
        <f t="shared" si="2"/>
        <v>0.12086659064994301</v>
      </c>
      <c r="M31" s="32">
        <f t="shared" si="7"/>
        <v>4.0689383135600936E-2</v>
      </c>
    </row>
    <row r="32" spans="1:13" x14ac:dyDescent="0.25">
      <c r="A32" s="4">
        <v>43890</v>
      </c>
      <c r="B32">
        <v>66337</v>
      </c>
      <c r="C32">
        <v>2727</v>
      </c>
      <c r="D32">
        <v>31536</v>
      </c>
      <c r="E32">
        <f t="shared" si="3"/>
        <v>423</v>
      </c>
      <c r="F32">
        <f t="shared" si="3"/>
        <v>45</v>
      </c>
      <c r="G32">
        <f t="shared" si="3"/>
        <v>2543</v>
      </c>
      <c r="H32">
        <f t="shared" si="1"/>
        <v>32074</v>
      </c>
      <c r="I32">
        <f t="shared" si="4"/>
        <v>1.2354332778410585E-2</v>
      </c>
      <c r="J32">
        <f t="shared" si="5"/>
        <v>1.3142907211075091E-3</v>
      </c>
      <c r="K32">
        <f t="shared" si="6"/>
        <v>7.4272028972808782E-2</v>
      </c>
      <c r="L32">
        <f t="shared" si="2"/>
        <v>0.16344667697063373</v>
      </c>
      <c r="M32" s="32">
        <f t="shared" si="7"/>
        <v>4.1108280446809475E-2</v>
      </c>
    </row>
    <row r="33" spans="1:13" x14ac:dyDescent="0.25">
      <c r="A33" s="4">
        <v>43891</v>
      </c>
      <c r="B33">
        <v>66907</v>
      </c>
      <c r="C33">
        <v>2761</v>
      </c>
      <c r="D33">
        <v>33934</v>
      </c>
      <c r="E33">
        <f t="shared" si="3"/>
        <v>570</v>
      </c>
      <c r="F33">
        <f t="shared" si="3"/>
        <v>34</v>
      </c>
      <c r="G33">
        <f t="shared" si="3"/>
        <v>2398</v>
      </c>
      <c r="H33">
        <f t="shared" si="1"/>
        <v>30212</v>
      </c>
      <c r="I33">
        <f t="shared" si="4"/>
        <v>1.7771403629107688E-2</v>
      </c>
      <c r="J33">
        <f t="shared" si="5"/>
        <v>1.0600486375257217E-3</v>
      </c>
      <c r="K33">
        <f t="shared" si="6"/>
        <v>7.4764606846667081E-2</v>
      </c>
      <c r="L33">
        <f>I33/(J33+K33)</f>
        <v>0.234375</v>
      </c>
      <c r="M33" s="32">
        <f t="shared" si="7"/>
        <v>4.1266235222024598E-2</v>
      </c>
    </row>
    <row r="34" spans="1:13" x14ac:dyDescent="0.25">
      <c r="A34" s="4">
        <v>43892</v>
      </c>
      <c r="B34">
        <v>67103</v>
      </c>
      <c r="C34">
        <v>2803</v>
      </c>
      <c r="D34">
        <v>36208</v>
      </c>
      <c r="E34">
        <f t="shared" si="3"/>
        <v>196</v>
      </c>
      <c r="F34">
        <f t="shared" si="3"/>
        <v>42</v>
      </c>
      <c r="G34">
        <f t="shared" si="3"/>
        <v>2274</v>
      </c>
      <c r="H34">
        <f t="shared" si="1"/>
        <v>28092</v>
      </c>
      <c r="I34">
        <f t="shared" si="4"/>
        <v>6.4874884151992582E-3</v>
      </c>
      <c r="J34">
        <f t="shared" si="5"/>
        <v>1.3901760889712697E-3</v>
      </c>
      <c r="K34">
        <f t="shared" si="6"/>
        <v>7.5268105388587317E-2</v>
      </c>
      <c r="L34">
        <f t="shared" ref="L34:L65" si="8">I34/(J34+K34)</f>
        <v>8.46286701208981E-2</v>
      </c>
      <c r="M34" s="32">
        <f t="shared" si="7"/>
        <v>4.1771604846281091E-2</v>
      </c>
    </row>
    <row r="35" spans="1:13" x14ac:dyDescent="0.25">
      <c r="A35" s="4">
        <v>43893</v>
      </c>
      <c r="B35">
        <v>67217</v>
      </c>
      <c r="C35">
        <v>2835</v>
      </c>
      <c r="D35">
        <v>38557</v>
      </c>
      <c r="E35">
        <f t="shared" si="3"/>
        <v>114</v>
      </c>
      <c r="F35">
        <f t="shared" si="3"/>
        <v>32</v>
      </c>
      <c r="G35">
        <f t="shared" si="3"/>
        <v>2349</v>
      </c>
      <c r="H35">
        <f t="shared" si="1"/>
        <v>25825</v>
      </c>
      <c r="I35">
        <f t="shared" si="4"/>
        <v>4.0580948312686884E-3</v>
      </c>
      <c r="J35">
        <f t="shared" si="5"/>
        <v>1.1391143386017372E-3</v>
      </c>
      <c r="K35">
        <f t="shared" si="6"/>
        <v>8.3618111917983767E-2</v>
      </c>
      <c r="L35">
        <f t="shared" si="8"/>
        <v>4.7879042419151613E-2</v>
      </c>
      <c r="M35" s="32">
        <f t="shared" si="7"/>
        <v>4.2176830266152911E-2</v>
      </c>
    </row>
    <row r="36" spans="1:13" x14ac:dyDescent="0.25">
      <c r="A36" s="4">
        <v>43894</v>
      </c>
      <c r="B36">
        <v>67332</v>
      </c>
      <c r="C36">
        <v>2871</v>
      </c>
      <c r="D36">
        <v>40592</v>
      </c>
      <c r="E36">
        <f t="shared" si="3"/>
        <v>115</v>
      </c>
      <c r="F36">
        <f t="shared" si="3"/>
        <v>36</v>
      </c>
      <c r="G36">
        <f t="shared" si="3"/>
        <v>2035</v>
      </c>
      <c r="H36">
        <f t="shared" si="1"/>
        <v>23869</v>
      </c>
      <c r="I36">
        <f t="shared" si="4"/>
        <v>4.4530493707647632E-3</v>
      </c>
      <c r="J36">
        <f t="shared" si="5"/>
        <v>1.393998063891578E-3</v>
      </c>
      <c r="K36">
        <f t="shared" si="6"/>
        <v>7.8799612778315584E-2</v>
      </c>
      <c r="L36">
        <f t="shared" si="8"/>
        <v>5.5528730082085954E-2</v>
      </c>
      <c r="M36" s="32">
        <f t="shared" si="7"/>
        <v>4.2639458207093209E-2</v>
      </c>
    </row>
    <row r="37" spans="1:13" x14ac:dyDescent="0.25">
      <c r="A37" s="4">
        <v>43895</v>
      </c>
      <c r="B37">
        <v>67466</v>
      </c>
      <c r="C37">
        <v>2902</v>
      </c>
      <c r="D37">
        <v>42033</v>
      </c>
      <c r="E37">
        <f t="shared" si="3"/>
        <v>134</v>
      </c>
      <c r="F37">
        <f t="shared" si="3"/>
        <v>31</v>
      </c>
      <c r="G37">
        <f t="shared" si="3"/>
        <v>1441</v>
      </c>
      <c r="H37">
        <f t="shared" si="1"/>
        <v>22531</v>
      </c>
      <c r="I37">
        <f t="shared" si="4"/>
        <v>5.6139762872344885E-3</v>
      </c>
      <c r="J37">
        <f t="shared" si="5"/>
        <v>1.2987557082408145E-3</v>
      </c>
      <c r="K37">
        <f t="shared" si="6"/>
        <v>6.0371192760484312E-2</v>
      </c>
      <c r="L37">
        <f t="shared" si="8"/>
        <v>9.1032608695652176E-2</v>
      </c>
      <c r="M37" s="32">
        <f t="shared" si="7"/>
        <v>4.3014259034180179E-2</v>
      </c>
    </row>
    <row r="38" spans="1:13" x14ac:dyDescent="0.25">
      <c r="A38" s="4">
        <v>43896</v>
      </c>
      <c r="B38">
        <v>67592</v>
      </c>
      <c r="C38">
        <v>2931</v>
      </c>
      <c r="D38">
        <v>43500</v>
      </c>
      <c r="E38">
        <f t="shared" si="3"/>
        <v>126</v>
      </c>
      <c r="F38">
        <f t="shared" si="3"/>
        <v>29</v>
      </c>
      <c r="G38">
        <f t="shared" si="3"/>
        <v>1467</v>
      </c>
      <c r="H38">
        <f t="shared" si="1"/>
        <v>21161</v>
      </c>
      <c r="I38">
        <f t="shared" si="4"/>
        <v>5.5922950601393637E-3</v>
      </c>
      <c r="J38">
        <f t="shared" si="5"/>
        <v>1.2871155297146154E-3</v>
      </c>
      <c r="K38">
        <f t="shared" si="6"/>
        <v>6.51102924859083E-2</v>
      </c>
      <c r="L38">
        <f t="shared" si="8"/>
        <v>8.4224598930481301E-2</v>
      </c>
      <c r="M38" s="32">
        <f t="shared" si="7"/>
        <v>4.336311989584566E-2</v>
      </c>
    </row>
    <row r="39" spans="1:13" x14ac:dyDescent="0.25">
      <c r="A39" s="4">
        <v>43897</v>
      </c>
      <c r="B39">
        <v>67666</v>
      </c>
      <c r="C39">
        <v>2959</v>
      </c>
      <c r="D39">
        <v>45235</v>
      </c>
      <c r="E39">
        <f t="shared" si="3"/>
        <v>74</v>
      </c>
      <c r="F39">
        <f t="shared" si="3"/>
        <v>28</v>
      </c>
      <c r="G39">
        <f t="shared" si="3"/>
        <v>1735</v>
      </c>
      <c r="H39">
        <f t="shared" si="1"/>
        <v>19472</v>
      </c>
      <c r="I39">
        <f t="shared" si="4"/>
        <v>3.4969991966353198E-3</v>
      </c>
      <c r="J39">
        <f t="shared" si="5"/>
        <v>1.3231888852133643E-3</v>
      </c>
      <c r="K39">
        <f t="shared" si="6"/>
        <v>8.1990454137328098E-2</v>
      </c>
      <c r="L39">
        <f t="shared" si="8"/>
        <v>4.1973908111174137E-2</v>
      </c>
      <c r="M39" s="32">
        <f t="shared" si="7"/>
        <v>4.372949487187066E-2</v>
      </c>
    </row>
    <row r="40" spans="1:13" x14ac:dyDescent="0.25">
      <c r="A40" s="4">
        <v>43898</v>
      </c>
      <c r="B40">
        <v>67707</v>
      </c>
      <c r="C40">
        <v>2986</v>
      </c>
      <c r="D40">
        <v>46488</v>
      </c>
      <c r="E40">
        <f t="shared" si="3"/>
        <v>41</v>
      </c>
      <c r="F40">
        <f t="shared" si="3"/>
        <v>27</v>
      </c>
      <c r="G40">
        <f t="shared" si="3"/>
        <v>1253</v>
      </c>
      <c r="H40">
        <f t="shared" si="1"/>
        <v>18233</v>
      </c>
      <c r="I40">
        <f t="shared" si="4"/>
        <v>2.1055875102711586E-3</v>
      </c>
      <c r="J40">
        <f t="shared" si="5"/>
        <v>1.3866064092029581E-3</v>
      </c>
      <c r="K40">
        <f t="shared" si="6"/>
        <v>6.4348808545603944E-2</v>
      </c>
      <c r="L40">
        <f t="shared" si="8"/>
        <v>3.2031249999999997E-2</v>
      </c>
      <c r="M40" s="32">
        <f t="shared" si="7"/>
        <v>4.4101791542971926E-2</v>
      </c>
    </row>
    <row r="41" spans="1:13" x14ac:dyDescent="0.25">
      <c r="A41" s="4">
        <v>43899</v>
      </c>
      <c r="B41">
        <v>67743</v>
      </c>
      <c r="C41">
        <v>3008</v>
      </c>
      <c r="D41">
        <v>47743</v>
      </c>
      <c r="E41">
        <f t="shared" si="3"/>
        <v>36</v>
      </c>
      <c r="F41">
        <f t="shared" si="3"/>
        <v>22</v>
      </c>
      <c r="G41">
        <f t="shared" si="3"/>
        <v>1255</v>
      </c>
      <c r="H41">
        <f t="shared" si="1"/>
        <v>16992</v>
      </c>
      <c r="I41">
        <f t="shared" si="4"/>
        <v>1.974441945922229E-3</v>
      </c>
      <c r="J41">
        <f t="shared" si="5"/>
        <v>1.2066034113969177E-3</v>
      </c>
      <c r="K41">
        <f t="shared" si="6"/>
        <v>6.8831240059233259E-2</v>
      </c>
      <c r="L41">
        <f t="shared" si="8"/>
        <v>2.8191072826938137E-2</v>
      </c>
      <c r="M41" s="32">
        <f t="shared" si="7"/>
        <v>4.4403111760624711E-2</v>
      </c>
    </row>
    <row r="42" spans="1:13" x14ac:dyDescent="0.25">
      <c r="A42" s="4">
        <v>43900</v>
      </c>
      <c r="B42">
        <v>67760</v>
      </c>
      <c r="C42">
        <v>3024</v>
      </c>
      <c r="D42">
        <v>49134</v>
      </c>
      <c r="E42">
        <f t="shared" si="3"/>
        <v>17</v>
      </c>
      <c r="F42">
        <f t="shared" si="3"/>
        <v>16</v>
      </c>
      <c r="G42">
        <f t="shared" si="3"/>
        <v>1391</v>
      </c>
      <c r="H42">
        <f t="shared" si="1"/>
        <v>15602</v>
      </c>
      <c r="I42">
        <f t="shared" si="4"/>
        <v>1.0004708097928437E-3</v>
      </c>
      <c r="J42">
        <f t="shared" si="5"/>
        <v>9.4161958568738226E-4</v>
      </c>
      <c r="K42">
        <f t="shared" si="6"/>
        <v>8.1862052730696799E-2</v>
      </c>
      <c r="L42">
        <f t="shared" si="8"/>
        <v>1.2082444918265815E-2</v>
      </c>
      <c r="M42" s="32">
        <f t="shared" si="7"/>
        <v>4.4628099173553717E-2</v>
      </c>
    </row>
    <row r="43" spans="1:13" x14ac:dyDescent="0.25">
      <c r="A43" s="4">
        <v>43901</v>
      </c>
      <c r="B43">
        <v>67773</v>
      </c>
      <c r="C43">
        <v>3046</v>
      </c>
      <c r="D43">
        <v>50318</v>
      </c>
      <c r="E43">
        <f t="shared" si="3"/>
        <v>13</v>
      </c>
      <c r="F43">
        <f t="shared" si="3"/>
        <v>22</v>
      </c>
      <c r="G43">
        <f t="shared" si="3"/>
        <v>1184</v>
      </c>
      <c r="H43">
        <f t="shared" si="1"/>
        <v>14409</v>
      </c>
      <c r="I43">
        <f t="shared" si="4"/>
        <v>8.3322650942186901E-4</v>
      </c>
      <c r="J43">
        <f t="shared" si="5"/>
        <v>1.4100756313293167E-3</v>
      </c>
      <c r="K43">
        <f t="shared" si="6"/>
        <v>7.5887706704268684E-2</v>
      </c>
      <c r="L43">
        <f t="shared" si="8"/>
        <v>1.077943615257048E-2</v>
      </c>
      <c r="M43" s="32">
        <f t="shared" si="7"/>
        <v>4.4944151800864654E-2</v>
      </c>
    </row>
    <row r="44" spans="1:13" x14ac:dyDescent="0.25">
      <c r="A44" s="4">
        <v>43902</v>
      </c>
      <c r="B44">
        <v>67781</v>
      </c>
      <c r="C44">
        <v>3056</v>
      </c>
      <c r="D44">
        <v>51553</v>
      </c>
      <c r="E44">
        <f t="shared" si="3"/>
        <v>8</v>
      </c>
      <c r="F44">
        <f t="shared" si="3"/>
        <v>10</v>
      </c>
      <c r="G44">
        <f t="shared" si="3"/>
        <v>1235</v>
      </c>
      <c r="H44">
        <f t="shared" si="1"/>
        <v>13172</v>
      </c>
      <c r="I44">
        <f t="shared" si="4"/>
        <v>5.5520855021167327E-4</v>
      </c>
      <c r="J44">
        <f t="shared" si="5"/>
        <v>6.9401068776459159E-4</v>
      </c>
      <c r="K44">
        <f t="shared" si="6"/>
        <v>8.5710319938927054E-2</v>
      </c>
      <c r="L44">
        <f t="shared" si="8"/>
        <v>6.4257028112449802E-3</v>
      </c>
      <c r="M44" s="32">
        <f t="shared" si="7"/>
        <v>4.5086381139257316E-2</v>
      </c>
    </row>
    <row r="45" spans="1:13" x14ac:dyDescent="0.25">
      <c r="A45" s="4">
        <v>43903</v>
      </c>
      <c r="B45">
        <v>67786</v>
      </c>
      <c r="C45">
        <v>3062</v>
      </c>
      <c r="D45">
        <v>52960</v>
      </c>
      <c r="E45">
        <f t="shared" si="3"/>
        <v>5</v>
      </c>
      <c r="F45">
        <f t="shared" si="3"/>
        <v>6</v>
      </c>
      <c r="G45">
        <f t="shared" si="3"/>
        <v>1407</v>
      </c>
      <c r="H45">
        <f t="shared" si="1"/>
        <v>11764</v>
      </c>
      <c r="I45">
        <f t="shared" si="4"/>
        <v>3.7959307622228972E-4</v>
      </c>
      <c r="J45">
        <f t="shared" si="5"/>
        <v>4.5551169146674765E-4</v>
      </c>
      <c r="K45">
        <f t="shared" si="6"/>
        <v>0.10681749164895232</v>
      </c>
      <c r="L45">
        <f t="shared" si="8"/>
        <v>3.5385704175513095E-3</v>
      </c>
      <c r="M45" s="32">
        <f t="shared" si="7"/>
        <v>4.5171569350603367E-2</v>
      </c>
    </row>
    <row r="46" spans="1:13" x14ac:dyDescent="0.25">
      <c r="A46" s="4">
        <v>43904</v>
      </c>
      <c r="B46">
        <v>67790</v>
      </c>
      <c r="C46">
        <v>3075</v>
      </c>
      <c r="D46">
        <v>54288</v>
      </c>
      <c r="E46">
        <f t="shared" si="3"/>
        <v>4</v>
      </c>
      <c r="F46">
        <f t="shared" si="3"/>
        <v>13</v>
      </c>
      <c r="G46">
        <f t="shared" si="3"/>
        <v>1328</v>
      </c>
      <c r="H46">
        <f t="shared" si="1"/>
        <v>10427</v>
      </c>
      <c r="I46">
        <f t="shared" si="4"/>
        <v>3.4002040122407346E-4</v>
      </c>
      <c r="J46">
        <f t="shared" si="5"/>
        <v>1.1050663039782387E-3</v>
      </c>
      <c r="K46">
        <f t="shared" si="6"/>
        <v>0.11288677320639239</v>
      </c>
      <c r="L46">
        <f t="shared" si="8"/>
        <v>2.9828486204325133E-3</v>
      </c>
      <c r="M46" s="32">
        <f t="shared" si="7"/>
        <v>4.5360672665584897E-2</v>
      </c>
    </row>
    <row r="47" spans="1:13" x14ac:dyDescent="0.25">
      <c r="A47" s="4">
        <v>43905</v>
      </c>
      <c r="B47">
        <v>67794</v>
      </c>
      <c r="C47">
        <v>3085</v>
      </c>
      <c r="D47">
        <v>55142</v>
      </c>
      <c r="E47">
        <f t="shared" si="3"/>
        <v>4</v>
      </c>
      <c r="F47">
        <f t="shared" si="3"/>
        <v>10</v>
      </c>
      <c r="G47">
        <f t="shared" si="3"/>
        <v>854</v>
      </c>
      <c r="H47">
        <f t="shared" si="1"/>
        <v>9567</v>
      </c>
      <c r="I47">
        <f t="shared" si="4"/>
        <v>3.8361944950608998E-4</v>
      </c>
      <c r="J47">
        <f t="shared" si="5"/>
        <v>9.5904862376522491E-4</v>
      </c>
      <c r="K47">
        <f t="shared" si="6"/>
        <v>8.19027524695502E-2</v>
      </c>
      <c r="L47">
        <f t="shared" si="8"/>
        <v>4.6296296296296302E-3</v>
      </c>
      <c r="M47" s="32">
        <f t="shared" si="7"/>
        <v>4.5505501961825533E-2</v>
      </c>
    </row>
    <row r="48" spans="1:13" x14ac:dyDescent="0.25">
      <c r="A48" s="4">
        <v>43906</v>
      </c>
      <c r="B48">
        <v>67798</v>
      </c>
      <c r="C48">
        <v>3099</v>
      </c>
      <c r="D48">
        <v>56003</v>
      </c>
      <c r="E48">
        <f t="shared" si="3"/>
        <v>4</v>
      </c>
      <c r="F48">
        <f t="shared" si="3"/>
        <v>14</v>
      </c>
      <c r="G48">
        <f t="shared" si="3"/>
        <v>861</v>
      </c>
      <c r="H48">
        <f t="shared" si="1"/>
        <v>8696</v>
      </c>
      <c r="I48">
        <f t="shared" si="4"/>
        <v>4.1810389881885649E-4</v>
      </c>
      <c r="J48">
        <f t="shared" si="5"/>
        <v>1.4633636458659977E-3</v>
      </c>
      <c r="K48">
        <f t="shared" si="6"/>
        <v>8.9996864220758865E-2</v>
      </c>
      <c r="L48">
        <f t="shared" si="8"/>
        <v>4.5714285714285709E-3</v>
      </c>
      <c r="M48" s="32">
        <f t="shared" si="7"/>
        <v>4.5709312959084342E-2</v>
      </c>
    </row>
    <row r="49" spans="1:13" x14ac:dyDescent="0.25">
      <c r="A49" s="4">
        <v>43907</v>
      </c>
      <c r="B49">
        <v>67799</v>
      </c>
      <c r="C49">
        <v>3111</v>
      </c>
      <c r="D49">
        <v>56927</v>
      </c>
      <c r="E49">
        <f t="shared" si="3"/>
        <v>1</v>
      </c>
      <c r="F49">
        <f t="shared" si="3"/>
        <v>12</v>
      </c>
      <c r="G49">
        <f t="shared" si="3"/>
        <v>924</v>
      </c>
      <c r="H49">
        <f t="shared" si="1"/>
        <v>7761</v>
      </c>
      <c r="I49">
        <f t="shared" si="4"/>
        <v>1.1499540018399264E-4</v>
      </c>
      <c r="J49">
        <f t="shared" si="5"/>
        <v>1.3799448022079118E-3</v>
      </c>
      <c r="K49">
        <f t="shared" si="6"/>
        <v>0.10625574977000921</v>
      </c>
      <c r="L49">
        <f t="shared" si="8"/>
        <v>1.0683760683760683E-3</v>
      </c>
      <c r="M49" s="32">
        <f t="shared" si="7"/>
        <v>4.5885632531453266E-2</v>
      </c>
    </row>
    <row r="50" spans="1:13" x14ac:dyDescent="0.25">
      <c r="A50" s="4">
        <v>43908</v>
      </c>
      <c r="B50">
        <v>67800</v>
      </c>
      <c r="C50">
        <v>3122</v>
      </c>
      <c r="D50">
        <v>57682</v>
      </c>
      <c r="E50">
        <f t="shared" si="3"/>
        <v>1</v>
      </c>
      <c r="F50">
        <f t="shared" si="3"/>
        <v>11</v>
      </c>
      <c r="G50">
        <f t="shared" si="3"/>
        <v>755</v>
      </c>
      <c r="H50">
        <f t="shared" si="1"/>
        <v>6996</v>
      </c>
      <c r="I50">
        <f t="shared" si="4"/>
        <v>1.2884937508053087E-4</v>
      </c>
      <c r="J50">
        <f t="shared" si="5"/>
        <v>1.4173431258858395E-3</v>
      </c>
      <c r="K50">
        <f t="shared" si="6"/>
        <v>9.7281278185800804E-2</v>
      </c>
      <c r="L50">
        <f t="shared" si="8"/>
        <v>1.3054830287206266E-3</v>
      </c>
      <c r="M50" s="32">
        <f t="shared" si="7"/>
        <v>4.6047197640117991E-2</v>
      </c>
    </row>
    <row r="51" spans="1:13" x14ac:dyDescent="0.25">
      <c r="A51" s="4">
        <v>43909</v>
      </c>
      <c r="B51">
        <v>67800</v>
      </c>
      <c r="C51">
        <v>3130</v>
      </c>
      <c r="D51">
        <v>58382</v>
      </c>
      <c r="E51">
        <f t="shared" si="3"/>
        <v>0</v>
      </c>
      <c r="F51">
        <f t="shared" si="3"/>
        <v>8</v>
      </c>
      <c r="G51">
        <f t="shared" si="3"/>
        <v>700</v>
      </c>
      <c r="H51">
        <f t="shared" si="1"/>
        <v>6288</v>
      </c>
      <c r="I51">
        <f t="shared" si="4"/>
        <v>0</v>
      </c>
      <c r="J51">
        <f t="shared" si="5"/>
        <v>1.1435105774728416E-3</v>
      </c>
      <c r="K51">
        <f t="shared" si="6"/>
        <v>0.10005717552887364</v>
      </c>
      <c r="L51">
        <f t="shared" si="8"/>
        <v>0</v>
      </c>
      <c r="M51" s="32">
        <f t="shared" si="7"/>
        <v>4.6165191740412982E-2</v>
      </c>
    </row>
    <row r="52" spans="1:13" x14ac:dyDescent="0.25">
      <c r="A52" s="4">
        <v>43910</v>
      </c>
      <c r="B52">
        <v>67800</v>
      </c>
      <c r="C52">
        <v>3133</v>
      </c>
      <c r="D52">
        <v>58946</v>
      </c>
      <c r="E52">
        <f t="shared" si="3"/>
        <v>0</v>
      </c>
      <c r="F52">
        <f t="shared" si="3"/>
        <v>3</v>
      </c>
      <c r="G52">
        <f t="shared" si="3"/>
        <v>564</v>
      </c>
      <c r="H52">
        <f t="shared" si="1"/>
        <v>5721</v>
      </c>
      <c r="I52">
        <f t="shared" si="4"/>
        <v>0</v>
      </c>
      <c r="J52">
        <f t="shared" si="5"/>
        <v>4.7709923664122136E-4</v>
      </c>
      <c r="K52">
        <f t="shared" si="6"/>
        <v>8.9694656488549615E-2</v>
      </c>
      <c r="L52">
        <f t="shared" si="8"/>
        <v>0</v>
      </c>
      <c r="M52" s="32">
        <f t="shared" si="7"/>
        <v>4.6209439528023602E-2</v>
      </c>
    </row>
    <row r="53" spans="1:13" x14ac:dyDescent="0.25">
      <c r="A53" s="4">
        <v>43911</v>
      </c>
      <c r="B53">
        <v>67800</v>
      </c>
      <c r="C53">
        <v>3139</v>
      </c>
      <c r="D53">
        <v>59433</v>
      </c>
      <c r="E53">
        <f t="shared" si="3"/>
        <v>0</v>
      </c>
      <c r="F53">
        <f t="shared" si="3"/>
        <v>6</v>
      </c>
      <c r="G53">
        <f t="shared" si="3"/>
        <v>487</v>
      </c>
      <c r="H53">
        <f t="shared" si="1"/>
        <v>5228</v>
      </c>
      <c r="I53">
        <f t="shared" si="4"/>
        <v>0</v>
      </c>
      <c r="J53">
        <f t="shared" si="5"/>
        <v>1.048767697954903E-3</v>
      </c>
      <c r="K53">
        <f t="shared" si="6"/>
        <v>8.5124978150672964E-2</v>
      </c>
      <c r="L53">
        <f t="shared" si="8"/>
        <v>0</v>
      </c>
      <c r="M53" s="32">
        <f t="shared" si="7"/>
        <v>4.6297935103244835E-2</v>
      </c>
    </row>
    <row r="54" spans="1:13" x14ac:dyDescent="0.25">
      <c r="A54" s="4">
        <v>43912</v>
      </c>
      <c r="B54">
        <v>67800</v>
      </c>
      <c r="C54">
        <v>3153</v>
      </c>
      <c r="D54">
        <v>59882</v>
      </c>
      <c r="E54">
        <f t="shared" si="3"/>
        <v>0</v>
      </c>
      <c r="F54">
        <f t="shared" si="3"/>
        <v>14</v>
      </c>
      <c r="G54">
        <f t="shared" si="3"/>
        <v>449</v>
      </c>
      <c r="H54">
        <f t="shared" si="1"/>
        <v>4765</v>
      </c>
      <c r="I54">
        <f t="shared" si="4"/>
        <v>0</v>
      </c>
      <c r="J54">
        <f t="shared" si="5"/>
        <v>2.6778882938026014E-3</v>
      </c>
      <c r="K54">
        <f t="shared" si="6"/>
        <v>8.5883703136954856E-2</v>
      </c>
      <c r="L54">
        <f t="shared" si="8"/>
        <v>0</v>
      </c>
      <c r="M54" s="32">
        <f t="shared" si="7"/>
        <v>4.6504424778761065E-2</v>
      </c>
    </row>
    <row r="55" spans="1:13" x14ac:dyDescent="0.25">
      <c r="A55" s="4">
        <v>43913</v>
      </c>
      <c r="B55">
        <v>67800</v>
      </c>
      <c r="C55">
        <v>3153</v>
      </c>
      <c r="D55">
        <v>60324</v>
      </c>
      <c r="E55">
        <f t="shared" si="3"/>
        <v>0</v>
      </c>
      <c r="F55">
        <f t="shared" si="3"/>
        <v>0</v>
      </c>
      <c r="G55">
        <f t="shared" si="3"/>
        <v>442</v>
      </c>
      <c r="H55">
        <f t="shared" si="1"/>
        <v>4323</v>
      </c>
      <c r="I55">
        <f t="shared" si="4"/>
        <v>0</v>
      </c>
      <c r="J55">
        <f t="shared" si="5"/>
        <v>0</v>
      </c>
      <c r="K55">
        <f t="shared" si="6"/>
        <v>9.2759706190975871E-2</v>
      </c>
      <c r="L55">
        <f t="shared" si="8"/>
        <v>0</v>
      </c>
      <c r="M55" s="32">
        <f t="shared" si="7"/>
        <v>4.6504424778761065E-2</v>
      </c>
    </row>
    <row r="56" spans="1:13" x14ac:dyDescent="0.25">
      <c r="A56" s="4">
        <v>43914</v>
      </c>
      <c r="B56">
        <v>67801</v>
      </c>
      <c r="C56">
        <v>3160</v>
      </c>
      <c r="D56">
        <v>60811</v>
      </c>
      <c r="E56">
        <f t="shared" ref="E56:E61" si="9">B56-B55</f>
        <v>1</v>
      </c>
      <c r="F56">
        <f t="shared" ref="F56:F61" si="10">C56-C55</f>
        <v>7</v>
      </c>
      <c r="G56">
        <f t="shared" ref="G56:G61" si="11">D56-D55</f>
        <v>487</v>
      </c>
      <c r="H56">
        <f t="shared" ref="H56:H61" si="12">B56-C56-D56</f>
        <v>3830</v>
      </c>
      <c r="I56">
        <f t="shared" si="4"/>
        <v>2.3132084200786491E-4</v>
      </c>
      <c r="J56">
        <f t="shared" si="5"/>
        <v>1.6192458940550544E-3</v>
      </c>
      <c r="K56">
        <f t="shared" si="6"/>
        <v>0.11265325005783021</v>
      </c>
      <c r="L56">
        <f t="shared" si="8"/>
        <v>2.0242914979757085E-3</v>
      </c>
      <c r="M56" s="32">
        <f t="shared" si="7"/>
        <v>4.6606982197902685E-2</v>
      </c>
    </row>
    <row r="57" spans="1:13" x14ac:dyDescent="0.25">
      <c r="A57" s="4">
        <v>43915</v>
      </c>
      <c r="B57">
        <v>67801</v>
      </c>
      <c r="C57">
        <v>3163</v>
      </c>
      <c r="D57">
        <v>61201</v>
      </c>
      <c r="E57">
        <f t="shared" si="9"/>
        <v>0</v>
      </c>
      <c r="F57">
        <f t="shared" si="10"/>
        <v>3</v>
      </c>
      <c r="G57">
        <f t="shared" si="11"/>
        <v>390</v>
      </c>
      <c r="H57">
        <f t="shared" si="12"/>
        <v>3437</v>
      </c>
      <c r="I57">
        <f t="shared" si="4"/>
        <v>0</v>
      </c>
      <c r="J57">
        <f t="shared" si="5"/>
        <v>7.8328981723237601E-4</v>
      </c>
      <c r="K57">
        <f t="shared" si="6"/>
        <v>0.10182767624020887</v>
      </c>
      <c r="L57">
        <f t="shared" si="8"/>
        <v>0</v>
      </c>
      <c r="M57" s="32">
        <f t="shared" si="7"/>
        <v>4.6651229332900696E-2</v>
      </c>
    </row>
    <row r="58" spans="1:13" x14ac:dyDescent="0.25">
      <c r="A58" s="4">
        <v>43916</v>
      </c>
      <c r="B58">
        <v>67801</v>
      </c>
      <c r="C58">
        <v>3169</v>
      </c>
      <c r="D58">
        <v>61732</v>
      </c>
      <c r="E58">
        <f t="shared" si="9"/>
        <v>0</v>
      </c>
      <c r="F58">
        <f t="shared" si="10"/>
        <v>6</v>
      </c>
      <c r="G58">
        <f t="shared" si="11"/>
        <v>531</v>
      </c>
      <c r="H58">
        <f t="shared" si="12"/>
        <v>2900</v>
      </c>
      <c r="I58">
        <f t="shared" si="4"/>
        <v>0</v>
      </c>
      <c r="J58">
        <f t="shared" si="5"/>
        <v>1.7457084666860634E-3</v>
      </c>
      <c r="K58">
        <f t="shared" si="6"/>
        <v>0.15449519930171662</v>
      </c>
      <c r="L58">
        <f t="shared" si="8"/>
        <v>0</v>
      </c>
      <c r="M58" s="32">
        <f t="shared" si="7"/>
        <v>4.6739723602896716E-2</v>
      </c>
    </row>
    <row r="59" spans="1:13" x14ac:dyDescent="0.25">
      <c r="A59" s="4">
        <v>43917</v>
      </c>
      <c r="B59">
        <v>67801</v>
      </c>
      <c r="C59">
        <v>3174</v>
      </c>
      <c r="D59">
        <v>62098</v>
      </c>
      <c r="E59">
        <f t="shared" si="9"/>
        <v>0</v>
      </c>
      <c r="F59">
        <f t="shared" si="10"/>
        <v>5</v>
      </c>
      <c r="G59">
        <f t="shared" si="11"/>
        <v>366</v>
      </c>
      <c r="H59">
        <f t="shared" si="12"/>
        <v>2529</v>
      </c>
      <c r="I59">
        <f t="shared" si="4"/>
        <v>0</v>
      </c>
      <c r="J59">
        <f t="shared" si="5"/>
        <v>1.7241379310344827E-3</v>
      </c>
      <c r="K59">
        <f t="shared" si="6"/>
        <v>0.12620689655172415</v>
      </c>
      <c r="L59">
        <f t="shared" si="8"/>
        <v>0</v>
      </c>
      <c r="M59" s="32">
        <f t="shared" si="7"/>
        <v>4.6813468827893397E-2</v>
      </c>
    </row>
    <row r="60" spans="1:13" x14ac:dyDescent="0.25">
      <c r="A60" s="4">
        <v>43918</v>
      </c>
      <c r="B60">
        <v>67801</v>
      </c>
      <c r="C60">
        <v>3177</v>
      </c>
      <c r="D60">
        <v>62570</v>
      </c>
      <c r="E60">
        <f t="shared" si="9"/>
        <v>0</v>
      </c>
      <c r="F60">
        <f t="shared" si="10"/>
        <v>3</v>
      </c>
      <c r="G60">
        <f t="shared" si="11"/>
        <v>472</v>
      </c>
      <c r="H60">
        <f t="shared" si="12"/>
        <v>2054</v>
      </c>
      <c r="I60">
        <f t="shared" si="4"/>
        <v>0</v>
      </c>
      <c r="J60">
        <f t="shared" si="5"/>
        <v>1.1862396204033216E-3</v>
      </c>
      <c r="K60">
        <f t="shared" si="6"/>
        <v>0.18663503361012257</v>
      </c>
      <c r="L60">
        <f t="shared" si="8"/>
        <v>0</v>
      </c>
      <c r="M60" s="32">
        <f t="shared" si="7"/>
        <v>4.68577159628914E-2</v>
      </c>
    </row>
    <row r="61" spans="1:13" x14ac:dyDescent="0.25">
      <c r="A61" s="4">
        <v>43919</v>
      </c>
      <c r="B61">
        <v>67801</v>
      </c>
      <c r="C61">
        <v>3182</v>
      </c>
      <c r="D61">
        <v>62882</v>
      </c>
      <c r="E61">
        <f t="shared" si="9"/>
        <v>0</v>
      </c>
      <c r="F61">
        <f t="shared" si="10"/>
        <v>5</v>
      </c>
      <c r="G61">
        <f t="shared" si="11"/>
        <v>312</v>
      </c>
      <c r="H61">
        <f t="shared" si="12"/>
        <v>1737</v>
      </c>
      <c r="I61">
        <f t="shared" si="4"/>
        <v>0</v>
      </c>
      <c r="J61">
        <f t="shared" si="5"/>
        <v>2.4342745861733205E-3</v>
      </c>
      <c r="K61">
        <f t="shared" si="6"/>
        <v>0.15189873417721519</v>
      </c>
      <c r="L61">
        <f t="shared" si="8"/>
        <v>0</v>
      </c>
      <c r="M61" s="32">
        <f t="shared" si="7"/>
        <v>4.6931461187888081E-2</v>
      </c>
    </row>
    <row r="62" spans="1:13" x14ac:dyDescent="0.25">
      <c r="A62" s="4">
        <v>43920</v>
      </c>
      <c r="B62">
        <v>67801</v>
      </c>
      <c r="C62">
        <v>3186</v>
      </c>
      <c r="D62">
        <v>63153</v>
      </c>
      <c r="E62">
        <f t="shared" ref="E62:E63" si="13">B62-B61</f>
        <v>0</v>
      </c>
      <c r="F62">
        <f t="shared" ref="F62:F66" si="14">C62-C61</f>
        <v>4</v>
      </c>
      <c r="G62">
        <f t="shared" ref="G62:G63" si="15">D62-D61</f>
        <v>271</v>
      </c>
      <c r="H62">
        <f t="shared" ref="H62:H63" si="16">B62-C62-D62</f>
        <v>1462</v>
      </c>
      <c r="I62">
        <f t="shared" si="4"/>
        <v>0</v>
      </c>
      <c r="J62">
        <f t="shared" si="5"/>
        <v>2.3028209556706968E-3</v>
      </c>
      <c r="K62">
        <f t="shared" si="6"/>
        <v>0.15601611974668969</v>
      </c>
      <c r="L62">
        <f t="shared" si="8"/>
        <v>0</v>
      </c>
      <c r="M62" s="32">
        <f t="shared" si="7"/>
        <v>4.699045736788543E-2</v>
      </c>
    </row>
    <row r="63" spans="1:13" x14ac:dyDescent="0.25">
      <c r="A63" s="4">
        <v>43921</v>
      </c>
      <c r="B63">
        <v>67801</v>
      </c>
      <c r="C63">
        <v>3187</v>
      </c>
      <c r="D63">
        <v>63326</v>
      </c>
      <c r="E63">
        <f t="shared" si="13"/>
        <v>0</v>
      </c>
      <c r="F63">
        <f t="shared" si="14"/>
        <v>1</v>
      </c>
      <c r="G63">
        <f t="shared" si="15"/>
        <v>173</v>
      </c>
      <c r="H63">
        <f t="shared" si="16"/>
        <v>1288</v>
      </c>
      <c r="I63">
        <f t="shared" si="4"/>
        <v>0</v>
      </c>
      <c r="J63">
        <f t="shared" si="5"/>
        <v>6.8399452804377564E-4</v>
      </c>
      <c r="K63">
        <f t="shared" si="6"/>
        <v>0.11833105335157319</v>
      </c>
      <c r="L63">
        <f t="shared" si="8"/>
        <v>0</v>
      </c>
      <c r="M63" s="32">
        <f t="shared" si="7"/>
        <v>4.7005206412884769E-2</v>
      </c>
    </row>
    <row r="64" spans="1:13" x14ac:dyDescent="0.25">
      <c r="A64" s="4">
        <v>43922</v>
      </c>
      <c r="B64">
        <v>67802</v>
      </c>
      <c r="C64" s="50">
        <v>3193</v>
      </c>
      <c r="D64" s="19">
        <f>D63+G64</f>
        <v>63469</v>
      </c>
      <c r="E64">
        <f t="shared" ref="E64" si="17">B64-B63</f>
        <v>1</v>
      </c>
      <c r="F64">
        <f t="shared" si="14"/>
        <v>6</v>
      </c>
      <c r="G64" s="19">
        <f>286/2</f>
        <v>143</v>
      </c>
      <c r="H64">
        <f t="shared" ref="H64" si="18">B64-C64-D64</f>
        <v>1140</v>
      </c>
      <c r="I64">
        <f t="shared" si="4"/>
        <v>7.7639751552795026E-4</v>
      </c>
      <c r="J64">
        <f t="shared" si="5"/>
        <v>4.658385093167702E-3</v>
      </c>
      <c r="K64">
        <f t="shared" si="6"/>
        <v>0.1110248447204969</v>
      </c>
      <c r="L64">
        <f t="shared" si="8"/>
        <v>6.7114093959731542E-3</v>
      </c>
      <c r="M64" s="32">
        <f t="shared" si="7"/>
        <v>4.7093006106014572E-2</v>
      </c>
    </row>
    <row r="65" spans="1:13" x14ac:dyDescent="0.25">
      <c r="A65" s="4">
        <v>43923</v>
      </c>
      <c r="B65">
        <v>67802</v>
      </c>
      <c r="C65">
        <v>3199</v>
      </c>
      <c r="D65">
        <v>63612</v>
      </c>
      <c r="E65">
        <f t="shared" ref="E65" si="19">B65-B64</f>
        <v>0</v>
      </c>
      <c r="F65">
        <f t="shared" si="14"/>
        <v>6</v>
      </c>
      <c r="G65" s="19">
        <f>286/2</f>
        <v>143</v>
      </c>
      <c r="H65">
        <f t="shared" ref="H65" si="20">B65-C65-D65</f>
        <v>991</v>
      </c>
      <c r="I65">
        <f t="shared" si="4"/>
        <v>0</v>
      </c>
      <c r="J65">
        <f t="shared" si="5"/>
        <v>5.263157894736842E-3</v>
      </c>
      <c r="K65">
        <f t="shared" si="6"/>
        <v>0.12543859649122807</v>
      </c>
      <c r="L65">
        <f t="shared" si="8"/>
        <v>0</v>
      </c>
      <c r="M65" s="32">
        <f t="shared" si="7"/>
        <v>4.7181499070823869E-2</v>
      </c>
    </row>
    <row r="66" spans="1:13" x14ac:dyDescent="0.25">
      <c r="A66" s="4">
        <v>43924</v>
      </c>
      <c r="B66">
        <v>67802</v>
      </c>
      <c r="C66">
        <v>3203</v>
      </c>
      <c r="D66">
        <v>63762</v>
      </c>
      <c r="E66">
        <f t="shared" ref="E66:E67" si="21">B66-B65</f>
        <v>0</v>
      </c>
      <c r="F66">
        <f t="shared" si="14"/>
        <v>4</v>
      </c>
      <c r="G66">
        <f t="shared" ref="G66:G67" si="22">D66-D65</f>
        <v>150</v>
      </c>
      <c r="H66">
        <f t="shared" ref="H66:H67" si="23">B66-C66-D66</f>
        <v>837</v>
      </c>
      <c r="I66">
        <f t="shared" si="4"/>
        <v>0</v>
      </c>
      <c r="J66">
        <f t="shared" si="5"/>
        <v>4.0363269424823411E-3</v>
      </c>
      <c r="K66">
        <f t="shared" si="6"/>
        <v>0.15136226034308778</v>
      </c>
      <c r="L66">
        <f t="shared" ref="L66:L67" si="24">I66/(J66+K66)</f>
        <v>0</v>
      </c>
      <c r="M66" s="32">
        <f t="shared" si="7"/>
        <v>4.7240494380696732E-2</v>
      </c>
    </row>
    <row r="67" spans="1:13" x14ac:dyDescent="0.25">
      <c r="A67" s="4">
        <v>43925</v>
      </c>
      <c r="B67">
        <v>67803</v>
      </c>
      <c r="C67">
        <v>3207</v>
      </c>
      <c r="D67">
        <v>63945</v>
      </c>
      <c r="E67">
        <f t="shared" si="21"/>
        <v>1</v>
      </c>
      <c r="F67">
        <f t="shared" ref="F67" si="25">C67-C66</f>
        <v>4</v>
      </c>
      <c r="G67">
        <f t="shared" si="22"/>
        <v>183</v>
      </c>
      <c r="H67">
        <f t="shared" si="23"/>
        <v>651</v>
      </c>
      <c r="I67">
        <f t="shared" si="4"/>
        <v>1.1947431302270011E-3</v>
      </c>
      <c r="J67">
        <f t="shared" si="5"/>
        <v>4.7789725209080045E-3</v>
      </c>
      <c r="K67">
        <f t="shared" si="6"/>
        <v>0.21863799283154123</v>
      </c>
      <c r="L67">
        <f t="shared" si="24"/>
        <v>5.3475935828877002E-3</v>
      </c>
      <c r="M67" s="32">
        <f t="shared" si="7"/>
        <v>4.7298792088845625E-2</v>
      </c>
    </row>
    <row r="68" spans="1:13" x14ac:dyDescent="0.25">
      <c r="A68" s="4">
        <v>43926</v>
      </c>
      <c r="B68">
        <v>67803</v>
      </c>
      <c r="C68">
        <v>3210</v>
      </c>
      <c r="D68">
        <v>64014</v>
      </c>
      <c r="E68">
        <f t="shared" ref="E68" si="26">B68-B67</f>
        <v>0</v>
      </c>
      <c r="F68">
        <f t="shared" ref="F68" si="27">C68-C67</f>
        <v>3</v>
      </c>
      <c r="G68">
        <f t="shared" ref="G68" si="28">D68-D67</f>
        <v>69</v>
      </c>
      <c r="H68">
        <f t="shared" ref="H68" si="29">B68-C68-D68</f>
        <v>579</v>
      </c>
      <c r="I68">
        <f t="shared" si="4"/>
        <v>0</v>
      </c>
      <c r="J68">
        <f t="shared" si="5"/>
        <v>4.608294930875576E-3</v>
      </c>
      <c r="K68">
        <f t="shared" si="6"/>
        <v>0.10599078341013825</v>
      </c>
      <c r="L68">
        <f t="shared" ref="L68" si="30">I68/(J68+K68)</f>
        <v>0</v>
      </c>
      <c r="M68" s="32">
        <f t="shared" si="7"/>
        <v>4.7343037918676167E-2</v>
      </c>
    </row>
    <row r="69" spans="1:13" x14ac:dyDescent="0.25">
      <c r="A69" s="4">
        <v>43927</v>
      </c>
      <c r="B69">
        <v>67803</v>
      </c>
      <c r="C69">
        <v>3212</v>
      </c>
      <c r="D69">
        <v>64073</v>
      </c>
      <c r="E69">
        <f t="shared" ref="E69" si="31">B69-B68</f>
        <v>0</v>
      </c>
      <c r="F69">
        <f t="shared" ref="F69" si="32">C69-C68</f>
        <v>2</v>
      </c>
      <c r="G69">
        <f t="shared" ref="G69" si="33">D69-D68</f>
        <v>59</v>
      </c>
      <c r="H69">
        <f t="shared" ref="H69" si="34">B69-C69-D69</f>
        <v>518</v>
      </c>
      <c r="I69">
        <f t="shared" si="4"/>
        <v>0</v>
      </c>
      <c r="J69">
        <f t="shared" si="5"/>
        <v>3.4542314335060447E-3</v>
      </c>
      <c r="K69">
        <f t="shared" si="6"/>
        <v>0.10189982728842832</v>
      </c>
      <c r="L69">
        <f t="shared" ref="L69" si="35">I69/(J69+K69)</f>
        <v>0</v>
      </c>
      <c r="M69" s="32">
        <f t="shared" si="7"/>
        <v>4.7372535138563189E-2</v>
      </c>
    </row>
    <row r="70" spans="1:13" x14ac:dyDescent="0.25">
      <c r="A70" s="4">
        <v>43928</v>
      </c>
      <c r="B70">
        <v>67803</v>
      </c>
      <c r="C70">
        <v>3212</v>
      </c>
      <c r="D70">
        <v>64142</v>
      </c>
      <c r="E70">
        <f t="shared" ref="E70" si="36">B70-B69</f>
        <v>0</v>
      </c>
      <c r="F70">
        <f t="shared" ref="F70" si="37">C70-C69</f>
        <v>0</v>
      </c>
      <c r="G70">
        <f t="shared" ref="G70" si="38">D70-D69</f>
        <v>69</v>
      </c>
      <c r="H70">
        <f t="shared" ref="H70" si="39">B70-C70-D70</f>
        <v>449</v>
      </c>
      <c r="I70">
        <f t="shared" ref="I70" si="40">E70/H69</f>
        <v>0</v>
      </c>
      <c r="J70">
        <f t="shared" ref="J70" si="41">F70/H69</f>
        <v>0</v>
      </c>
      <c r="K70">
        <f t="shared" ref="K70" si="42">G70/H69</f>
        <v>0.13320463320463322</v>
      </c>
      <c r="L70">
        <f t="shared" ref="L70" si="43">I70/(J70+K70)</f>
        <v>0</v>
      </c>
      <c r="M70" s="32">
        <f t="shared" ref="M70:M82" si="44">C70/B70</f>
        <v>4.7372535138563189E-2</v>
      </c>
    </row>
    <row r="71" spans="1:13" x14ac:dyDescent="0.25">
      <c r="A71" s="4">
        <v>43929</v>
      </c>
      <c r="B71">
        <v>67803</v>
      </c>
      <c r="C71">
        <v>3213</v>
      </c>
      <c r="D71">
        <v>64187</v>
      </c>
      <c r="E71">
        <f t="shared" ref="E71" si="45">B71-B70</f>
        <v>0</v>
      </c>
      <c r="F71">
        <f t="shared" ref="F71" si="46">C71-C70</f>
        <v>1</v>
      </c>
      <c r="G71">
        <f t="shared" ref="G71" si="47">D71-D70</f>
        <v>45</v>
      </c>
      <c r="H71">
        <f t="shared" ref="H71" si="48">B71-C71-D71</f>
        <v>403</v>
      </c>
      <c r="I71">
        <f t="shared" ref="I71" si="49">E71/H70</f>
        <v>0</v>
      </c>
      <c r="J71">
        <f t="shared" ref="J71" si="50">F71/H70</f>
        <v>2.2271714922048997E-3</v>
      </c>
      <c r="K71">
        <f t="shared" ref="K71" si="51">G71/H70</f>
        <v>0.10022271714922049</v>
      </c>
      <c r="L71">
        <f t="shared" ref="L71" si="52">I71/(J71+K71)</f>
        <v>0</v>
      </c>
      <c r="M71" s="32">
        <f t="shared" si="44"/>
        <v>4.7387283748506703E-2</v>
      </c>
    </row>
    <row r="72" spans="1:13" x14ac:dyDescent="0.25">
      <c r="A72" s="4">
        <v>43930</v>
      </c>
      <c r="B72">
        <v>67803</v>
      </c>
      <c r="C72">
        <v>3215</v>
      </c>
      <c r="D72">
        <v>64236</v>
      </c>
      <c r="E72">
        <f t="shared" ref="E72" si="53">B72-B71</f>
        <v>0</v>
      </c>
      <c r="F72">
        <f t="shared" ref="F72" si="54">C72-C71</f>
        <v>2</v>
      </c>
      <c r="G72">
        <f t="shared" ref="G72" si="55">D72-D71</f>
        <v>49</v>
      </c>
      <c r="H72">
        <f t="shared" ref="H72" si="56">B72-C72-D72</f>
        <v>352</v>
      </c>
      <c r="I72">
        <f t="shared" ref="I72" si="57">E72/H71</f>
        <v>0</v>
      </c>
      <c r="J72">
        <f t="shared" ref="J72" si="58">F72/H71</f>
        <v>4.9627791563275434E-3</v>
      </c>
      <c r="K72">
        <f t="shared" ref="K72" si="59">G72/H71</f>
        <v>0.12158808933002481</v>
      </c>
      <c r="L72">
        <f t="shared" ref="L72" si="60">I72/(J72+K72)</f>
        <v>0</v>
      </c>
      <c r="M72" s="32">
        <f t="shared" si="44"/>
        <v>4.7416780968393732E-2</v>
      </c>
    </row>
    <row r="73" spans="1:13" x14ac:dyDescent="0.25">
      <c r="A73" s="4">
        <v>43931</v>
      </c>
      <c r="B73">
        <v>67803</v>
      </c>
      <c r="C73">
        <v>3216</v>
      </c>
      <c r="D73">
        <v>64264</v>
      </c>
      <c r="E73">
        <f t="shared" ref="E73" si="61">B73-B72</f>
        <v>0</v>
      </c>
      <c r="F73">
        <f t="shared" ref="F73" si="62">C73-C72</f>
        <v>1</v>
      </c>
      <c r="G73">
        <f t="shared" ref="G73" si="63">D73-D72</f>
        <v>28</v>
      </c>
      <c r="H73">
        <f t="shared" ref="H73" si="64">B73-C73-D73</f>
        <v>323</v>
      </c>
      <c r="I73">
        <f t="shared" ref="I73" si="65">E73/H72</f>
        <v>0</v>
      </c>
      <c r="J73">
        <f t="shared" ref="J73" si="66">F73/H72</f>
        <v>2.840909090909091E-3</v>
      </c>
      <c r="K73">
        <f t="shared" ref="K73" si="67">G73/H72</f>
        <v>7.9545454545454544E-2</v>
      </c>
      <c r="L73">
        <f t="shared" ref="L73" si="68">I73/(J73+K73)</f>
        <v>0</v>
      </c>
      <c r="M73" s="32">
        <f t="shared" si="44"/>
        <v>4.7431529578337239E-2</v>
      </c>
    </row>
    <row r="74" spans="1:13" x14ac:dyDescent="0.25">
      <c r="A74" s="4">
        <v>43932</v>
      </c>
      <c r="B74">
        <v>67803</v>
      </c>
      <c r="C74">
        <v>3219</v>
      </c>
      <c r="D74">
        <v>64281</v>
      </c>
      <c r="E74">
        <f t="shared" ref="E74" si="69">B74-B73</f>
        <v>0</v>
      </c>
      <c r="F74">
        <f t="shared" ref="F74" si="70">C74-C73</f>
        <v>3</v>
      </c>
      <c r="G74">
        <f t="shared" ref="G74" si="71">D74-D73</f>
        <v>17</v>
      </c>
      <c r="H74">
        <f t="shared" ref="H74" si="72">B74-C74-D74</f>
        <v>303</v>
      </c>
      <c r="I74">
        <f t="shared" ref="I74" si="73">E74/H73</f>
        <v>0</v>
      </c>
      <c r="J74">
        <f t="shared" ref="J74" si="74">F74/H73</f>
        <v>9.2879256965944269E-3</v>
      </c>
      <c r="K74">
        <f t="shared" ref="K74" si="75">G74/H73</f>
        <v>5.2631578947368418E-2</v>
      </c>
      <c r="L74">
        <f t="shared" ref="L74" si="76">I74/(J74+K74)</f>
        <v>0</v>
      </c>
      <c r="M74" s="32">
        <f t="shared" si="44"/>
        <v>4.7475775408167782E-2</v>
      </c>
    </row>
    <row r="75" spans="1:13" x14ac:dyDescent="0.25">
      <c r="A75" s="4">
        <v>43933</v>
      </c>
      <c r="B75">
        <v>67803</v>
      </c>
      <c r="C75">
        <v>3219</v>
      </c>
      <c r="D75">
        <v>64338</v>
      </c>
      <c r="E75">
        <f t="shared" ref="E75" si="77">B75-B74</f>
        <v>0</v>
      </c>
      <c r="F75">
        <f t="shared" ref="F75" si="78">C75-C74</f>
        <v>0</v>
      </c>
      <c r="G75">
        <f t="shared" ref="G75" si="79">D75-D74</f>
        <v>57</v>
      </c>
      <c r="H75">
        <f t="shared" ref="H75" si="80">B75-C75-D75</f>
        <v>246</v>
      </c>
      <c r="I75">
        <f t="shared" ref="I75" si="81">E75/H74</f>
        <v>0</v>
      </c>
      <c r="J75">
        <f t="shared" ref="J75" si="82">F75/H74</f>
        <v>0</v>
      </c>
      <c r="K75">
        <f t="shared" ref="K75" si="83">G75/H74</f>
        <v>0.18811881188118812</v>
      </c>
      <c r="L75">
        <f t="shared" ref="L75" si="84">I75/(J75+K75)</f>
        <v>0</v>
      </c>
      <c r="M75" s="32">
        <f t="shared" si="44"/>
        <v>4.7475775408167782E-2</v>
      </c>
    </row>
    <row r="76" spans="1:13" x14ac:dyDescent="0.25">
      <c r="A76" s="4">
        <v>43934</v>
      </c>
      <c r="B76">
        <v>67803</v>
      </c>
      <c r="C76">
        <v>3221</v>
      </c>
      <c r="D76">
        <v>64363</v>
      </c>
      <c r="E76">
        <f t="shared" ref="E76" si="85">B76-B75</f>
        <v>0</v>
      </c>
      <c r="F76">
        <f t="shared" ref="F76" si="86">C76-C75</f>
        <v>2</v>
      </c>
      <c r="G76">
        <f t="shared" ref="G76" si="87">D76-D75</f>
        <v>25</v>
      </c>
      <c r="H76">
        <f t="shared" ref="H76" si="88">B76-C76-D76</f>
        <v>219</v>
      </c>
      <c r="I76">
        <f t="shared" ref="I76" si="89">E76/H75</f>
        <v>0</v>
      </c>
      <c r="J76">
        <f t="shared" ref="J76" si="90">F76/H75</f>
        <v>8.130081300813009E-3</v>
      </c>
      <c r="K76">
        <f t="shared" ref="K76" si="91">G76/H75</f>
        <v>0.1016260162601626</v>
      </c>
      <c r="L76">
        <f t="shared" ref="L76" si="92">I76/(J76+K76)</f>
        <v>0</v>
      </c>
      <c r="M76" s="32">
        <f t="shared" si="44"/>
        <v>4.7505272628054804E-2</v>
      </c>
    </row>
    <row r="77" spans="1:13" x14ac:dyDescent="0.25">
      <c r="A77" s="4">
        <v>43935</v>
      </c>
      <c r="B77">
        <v>67803</v>
      </c>
      <c r="C77">
        <v>3221</v>
      </c>
      <c r="D77">
        <v>64402</v>
      </c>
      <c r="E77">
        <f t="shared" ref="E77" si="93">B77-B76</f>
        <v>0</v>
      </c>
      <c r="F77">
        <f t="shared" ref="F77" si="94">C77-C76</f>
        <v>0</v>
      </c>
      <c r="G77">
        <f t="shared" ref="G77" si="95">D77-D76</f>
        <v>39</v>
      </c>
      <c r="H77">
        <f t="shared" ref="H77" si="96">B77-C77-D77</f>
        <v>180</v>
      </c>
      <c r="I77">
        <f t="shared" ref="I77" si="97">E77/H76</f>
        <v>0</v>
      </c>
      <c r="J77">
        <f t="shared" ref="J77" si="98">F77/H76</f>
        <v>0</v>
      </c>
      <c r="K77">
        <f t="shared" ref="K77" si="99">G77/H76</f>
        <v>0.17808219178082191</v>
      </c>
      <c r="L77">
        <f t="shared" ref="L77" si="100">I77/(J77+K77)</f>
        <v>0</v>
      </c>
      <c r="M77" s="32">
        <f t="shared" si="44"/>
        <v>4.7505272628054804E-2</v>
      </c>
    </row>
    <row r="78" spans="1:13" x14ac:dyDescent="0.25">
      <c r="A78" s="4">
        <v>43936</v>
      </c>
      <c r="B78">
        <v>67803</v>
      </c>
      <c r="C78">
        <v>3222</v>
      </c>
      <c r="D78">
        <v>64435</v>
      </c>
      <c r="E78">
        <f t="shared" ref="E78" si="101">B78-B77</f>
        <v>0</v>
      </c>
      <c r="F78">
        <f t="shared" ref="F78" si="102">C78-C77</f>
        <v>1</v>
      </c>
      <c r="G78">
        <f t="shared" ref="G78" si="103">D78-D77</f>
        <v>33</v>
      </c>
      <c r="H78">
        <f t="shared" ref="H78" si="104">B78-C78-D78</f>
        <v>146</v>
      </c>
      <c r="I78">
        <f t="shared" ref="I78" si="105">E78/H77</f>
        <v>0</v>
      </c>
      <c r="J78">
        <f t="shared" ref="J78" si="106">F78/H77</f>
        <v>5.5555555555555558E-3</v>
      </c>
      <c r="K78">
        <f t="shared" ref="K78" si="107">G78/H77</f>
        <v>0.18333333333333332</v>
      </c>
      <c r="L78">
        <f t="shared" ref="L78" si="108">I78/(J78+K78)</f>
        <v>0</v>
      </c>
      <c r="M78" s="32">
        <f t="shared" si="44"/>
        <v>4.7520021237998318E-2</v>
      </c>
    </row>
    <row r="79" spans="1:13" x14ac:dyDescent="0.25">
      <c r="A79" s="4">
        <v>43937</v>
      </c>
      <c r="B79">
        <v>67803</v>
      </c>
      <c r="C79">
        <v>3222</v>
      </c>
      <c r="D79">
        <v>64452</v>
      </c>
      <c r="E79">
        <f t="shared" ref="E79" si="109">B79-B78</f>
        <v>0</v>
      </c>
      <c r="F79">
        <f t="shared" ref="F79" si="110">C79-C78</f>
        <v>0</v>
      </c>
      <c r="G79">
        <f t="shared" ref="G79" si="111">D79-D78</f>
        <v>17</v>
      </c>
      <c r="H79">
        <f t="shared" ref="H79" si="112">B79-C79-D79</f>
        <v>129</v>
      </c>
      <c r="I79">
        <f t="shared" ref="I79" si="113">E79/H78</f>
        <v>0</v>
      </c>
      <c r="J79">
        <f t="shared" ref="J79" si="114">F79/H78</f>
        <v>0</v>
      </c>
      <c r="K79">
        <f t="shared" ref="K79" si="115">G79/H78</f>
        <v>0.11643835616438356</v>
      </c>
      <c r="L79">
        <f t="shared" ref="L79" si="116">I79/(J79+K79)</f>
        <v>0</v>
      </c>
      <c r="M79" s="32">
        <f t="shared" si="44"/>
        <v>4.7520021237998318E-2</v>
      </c>
    </row>
    <row r="80" spans="1:13" x14ac:dyDescent="0.25">
      <c r="A80" s="4">
        <v>43938</v>
      </c>
      <c r="B80">
        <v>68128</v>
      </c>
      <c r="C80">
        <v>4512</v>
      </c>
      <c r="D80">
        <v>63494</v>
      </c>
      <c r="E80">
        <f t="shared" ref="E80" si="117">B80-B79</f>
        <v>325</v>
      </c>
      <c r="F80">
        <f t="shared" ref="F80" si="118">C80-C79</f>
        <v>1290</v>
      </c>
      <c r="G80">
        <f t="shared" ref="G80" si="119">D80-D79</f>
        <v>-958</v>
      </c>
      <c r="H80">
        <f t="shared" ref="H80" si="120">B80-C80-D80</f>
        <v>122</v>
      </c>
      <c r="I80">
        <f t="shared" ref="I80" si="121">E80/H79</f>
        <v>2.5193798449612403</v>
      </c>
      <c r="J80">
        <f t="shared" ref="J80" si="122">F80/H79</f>
        <v>10</v>
      </c>
      <c r="K80">
        <f t="shared" ref="K80" si="123">G80/H79</f>
        <v>-7.4263565891472867</v>
      </c>
      <c r="L80">
        <f t="shared" ref="L80" si="124">I80/(J80+K80)</f>
        <v>0.97891566265060237</v>
      </c>
      <c r="M80" s="32">
        <f t="shared" si="44"/>
        <v>6.6228276186002813E-2</v>
      </c>
    </row>
    <row r="81" spans="1:13" x14ac:dyDescent="0.25">
      <c r="A81" s="4">
        <v>43939</v>
      </c>
      <c r="B81">
        <v>68128</v>
      </c>
      <c r="C81">
        <v>4512</v>
      </c>
      <c r="D81">
        <v>63507</v>
      </c>
      <c r="E81">
        <f t="shared" ref="E81" si="125">B81-B80</f>
        <v>0</v>
      </c>
      <c r="F81">
        <f t="shared" ref="F81" si="126">C81-C80</f>
        <v>0</v>
      </c>
      <c r="G81">
        <f t="shared" ref="G81" si="127">D81-D80</f>
        <v>13</v>
      </c>
      <c r="H81">
        <f t="shared" ref="H81" si="128">B81-C81-D81</f>
        <v>109</v>
      </c>
      <c r="I81">
        <f t="shared" ref="I81" si="129">E81/H80</f>
        <v>0</v>
      </c>
      <c r="J81">
        <f t="shared" ref="J81" si="130">F81/H80</f>
        <v>0</v>
      </c>
      <c r="K81">
        <f t="shared" ref="K81" si="131">G81/H80</f>
        <v>0.10655737704918032</v>
      </c>
      <c r="L81">
        <f t="shared" ref="L81" si="132">I81/(J81+K81)</f>
        <v>0</v>
      </c>
      <c r="M81" s="32">
        <f t="shared" si="44"/>
        <v>6.6228276186002813E-2</v>
      </c>
    </row>
    <row r="82" spans="1:13" x14ac:dyDescent="0.25">
      <c r="A82" s="4">
        <v>43940</v>
      </c>
      <c r="B82">
        <v>68128</v>
      </c>
      <c r="C82">
        <v>4512</v>
      </c>
      <c r="D82">
        <v>63511</v>
      </c>
      <c r="E82">
        <f t="shared" ref="E82" si="133">B82-B81</f>
        <v>0</v>
      </c>
      <c r="F82">
        <f t="shared" ref="F82" si="134">C82-C81</f>
        <v>0</v>
      </c>
      <c r="G82">
        <f t="shared" ref="G82" si="135">D82-D81</f>
        <v>4</v>
      </c>
      <c r="H82">
        <f t="shared" ref="H82" si="136">B82-C82-D82</f>
        <v>105</v>
      </c>
      <c r="I82">
        <f t="shared" ref="I82" si="137">E82/H81</f>
        <v>0</v>
      </c>
      <c r="J82">
        <f t="shared" ref="J82" si="138">F82/H81</f>
        <v>0</v>
      </c>
      <c r="K82">
        <f t="shared" ref="K82" si="139">G82/H81</f>
        <v>3.669724770642202E-2</v>
      </c>
      <c r="L82">
        <f t="shared" ref="L82" si="140">I82/(J82+K82)</f>
        <v>0</v>
      </c>
      <c r="M82" s="32">
        <f t="shared" si="44"/>
        <v>6.6228276186002813E-2</v>
      </c>
    </row>
    <row r="83" spans="1:13" x14ac:dyDescent="0.25">
      <c r="A83" s="4">
        <v>43941</v>
      </c>
      <c r="B83">
        <v>68128</v>
      </c>
      <c r="C83">
        <v>4512</v>
      </c>
      <c r="D83">
        <v>63514</v>
      </c>
      <c r="E83">
        <f t="shared" ref="E83:E84" si="141">B83-B82</f>
        <v>0</v>
      </c>
      <c r="F83">
        <f t="shared" ref="F83:F84" si="142">C83-C82</f>
        <v>0</v>
      </c>
      <c r="G83">
        <f t="shared" ref="G83:G84" si="143">D83-D82</f>
        <v>3</v>
      </c>
      <c r="H83">
        <f t="shared" ref="H83:H84" si="144">B83-C83-D83</f>
        <v>102</v>
      </c>
      <c r="I83">
        <f t="shared" ref="I83:I84" si="145">E83/H82</f>
        <v>0</v>
      </c>
      <c r="J83">
        <f t="shared" ref="J83:J84" si="146">F83/H82</f>
        <v>0</v>
      </c>
      <c r="K83">
        <f t="shared" ref="K83:K84" si="147">G83/H82</f>
        <v>2.8571428571428571E-2</v>
      </c>
      <c r="L83">
        <f t="shared" ref="L83:L84" si="148">I83/(J83+K83)</f>
        <v>0</v>
      </c>
      <c r="M83" s="32">
        <f t="shared" ref="M83:M84" si="149">C83/B83</f>
        <v>6.6228276186002813E-2</v>
      </c>
    </row>
    <row r="84" spans="1:13" x14ac:dyDescent="0.25">
      <c r="A84" s="4">
        <v>43942</v>
      </c>
      <c r="B84">
        <v>68128</v>
      </c>
      <c r="C84">
        <v>4512</v>
      </c>
      <c r="D84">
        <v>63519</v>
      </c>
      <c r="E84">
        <f t="shared" si="141"/>
        <v>0</v>
      </c>
      <c r="F84">
        <f t="shared" si="142"/>
        <v>0</v>
      </c>
      <c r="G84">
        <f t="shared" si="143"/>
        <v>5</v>
      </c>
      <c r="H84">
        <f t="shared" si="144"/>
        <v>97</v>
      </c>
      <c r="I84">
        <f t="shared" si="145"/>
        <v>0</v>
      </c>
      <c r="J84">
        <f t="shared" si="146"/>
        <v>0</v>
      </c>
      <c r="K84">
        <f t="shared" si="147"/>
        <v>4.9019607843137254E-2</v>
      </c>
      <c r="L84">
        <f t="shared" si="148"/>
        <v>0</v>
      </c>
      <c r="M84" s="32">
        <f t="shared" si="149"/>
        <v>6.6228276186002813E-2</v>
      </c>
    </row>
    <row r="85" spans="1:13" x14ac:dyDescent="0.25">
      <c r="A85" s="4">
        <v>43943</v>
      </c>
      <c r="B85">
        <v>68128</v>
      </c>
      <c r="C85">
        <v>4512</v>
      </c>
      <c r="D85">
        <v>63547</v>
      </c>
      <c r="E85">
        <f t="shared" ref="E85" si="150">B85-B84</f>
        <v>0</v>
      </c>
      <c r="F85">
        <f t="shared" ref="F85" si="151">C85-C84</f>
        <v>0</v>
      </c>
      <c r="G85">
        <f t="shared" ref="G85" si="152">D85-D84</f>
        <v>28</v>
      </c>
      <c r="H85">
        <f t="shared" ref="H85" si="153">B85-C85-D85</f>
        <v>69</v>
      </c>
      <c r="I85">
        <f t="shared" ref="I85" si="154">E85/H84</f>
        <v>0</v>
      </c>
      <c r="J85">
        <f t="shared" ref="J85" si="155">F85/H84</f>
        <v>0</v>
      </c>
      <c r="K85">
        <f t="shared" ref="K85" si="156">G85/H84</f>
        <v>0.28865979381443296</v>
      </c>
      <c r="L85">
        <f t="shared" ref="L85" si="157">I85/(J85+K85)</f>
        <v>0</v>
      </c>
      <c r="M85" s="32">
        <f t="shared" ref="M85:M87" si="158">C85/B85</f>
        <v>6.6228276186002813E-2</v>
      </c>
    </row>
    <row r="86" spans="1:13" x14ac:dyDescent="0.25">
      <c r="A86" s="4">
        <v>43944</v>
      </c>
      <c r="B86">
        <v>68128</v>
      </c>
      <c r="C86">
        <v>4512</v>
      </c>
      <c r="D86">
        <v>63569</v>
      </c>
      <c r="E86">
        <f t="shared" ref="E86" si="159">B86-B85</f>
        <v>0</v>
      </c>
      <c r="F86">
        <f t="shared" ref="F86" si="160">C86-C85</f>
        <v>0</v>
      </c>
      <c r="G86">
        <f t="shared" ref="G86" si="161">D86-D85</f>
        <v>22</v>
      </c>
      <c r="H86">
        <f t="shared" ref="H86" si="162">B86-C86-D86</f>
        <v>47</v>
      </c>
      <c r="I86">
        <f t="shared" ref="I86" si="163">E86/H85</f>
        <v>0</v>
      </c>
      <c r="J86">
        <f t="shared" ref="J86" si="164">F86/H85</f>
        <v>0</v>
      </c>
      <c r="K86">
        <f t="shared" ref="K86" si="165">G86/H85</f>
        <v>0.3188405797101449</v>
      </c>
      <c r="L86">
        <f t="shared" ref="L86" si="166">I86/(J86+K86)</f>
        <v>0</v>
      </c>
      <c r="M86" s="32">
        <f t="shared" si="158"/>
        <v>6.6228276186002813E-2</v>
      </c>
    </row>
    <row r="87" spans="1:13" x14ac:dyDescent="0.25">
      <c r="A87" s="4">
        <v>43945</v>
      </c>
      <c r="B87">
        <v>68128</v>
      </c>
      <c r="C87">
        <v>4512</v>
      </c>
      <c r="D87">
        <v>63593</v>
      </c>
      <c r="E87">
        <f t="shared" ref="E87" si="167">B87-B86</f>
        <v>0</v>
      </c>
      <c r="F87">
        <f t="shared" ref="F87" si="168">C87-C86</f>
        <v>0</v>
      </c>
      <c r="G87">
        <f t="shared" ref="G87" si="169">D87-D86</f>
        <v>24</v>
      </c>
      <c r="H87">
        <f t="shared" ref="H87" si="170">B87-C87-D87</f>
        <v>23</v>
      </c>
      <c r="I87">
        <f t="shared" ref="I87" si="171">E87/H86</f>
        <v>0</v>
      </c>
      <c r="J87">
        <f t="shared" ref="J87" si="172">F87/H86</f>
        <v>0</v>
      </c>
      <c r="K87">
        <f t="shared" ref="K87" si="173">G87/H86</f>
        <v>0.51063829787234039</v>
      </c>
      <c r="L87">
        <f t="shared" ref="L87" si="174">I87/(J87+K87)</f>
        <v>0</v>
      </c>
      <c r="M87" s="32">
        <f t="shared" si="158"/>
        <v>6.6228276186002813E-2</v>
      </c>
    </row>
    <row r="88" spans="1:13" x14ac:dyDescent="0.25">
      <c r="A88" s="4">
        <v>43946</v>
      </c>
      <c r="B88">
        <v>68128</v>
      </c>
      <c r="C88">
        <v>4512</v>
      </c>
      <c r="D88">
        <v>63604</v>
      </c>
      <c r="E88">
        <f t="shared" ref="E88" si="175">B88-B87</f>
        <v>0</v>
      </c>
      <c r="F88">
        <f t="shared" ref="F88" si="176">C88-C87</f>
        <v>0</v>
      </c>
      <c r="G88">
        <f t="shared" ref="G88" si="177">D88-D87</f>
        <v>11</v>
      </c>
      <c r="H88">
        <f t="shared" ref="H88" si="178">B88-C88-D88</f>
        <v>12</v>
      </c>
      <c r="I88">
        <f t="shared" ref="I88" si="179">E88/H87</f>
        <v>0</v>
      </c>
      <c r="J88">
        <f t="shared" ref="J88" si="180">F88/H87</f>
        <v>0</v>
      </c>
      <c r="K88">
        <f t="shared" ref="K88" si="181">G88/H87</f>
        <v>0.47826086956521741</v>
      </c>
      <c r="L88">
        <f t="shared" ref="L88" si="182">I88/(J88+K88)</f>
        <v>0</v>
      </c>
      <c r="M88" s="32">
        <f t="shared" ref="M88" si="183">C88/B88</f>
        <v>6.6228276186002813E-2</v>
      </c>
    </row>
    <row r="89" spans="1:13" x14ac:dyDescent="0.25">
      <c r="A89" s="52">
        <v>43947</v>
      </c>
      <c r="B89" s="53">
        <v>68128</v>
      </c>
      <c r="C89" s="53">
        <v>4512</v>
      </c>
      <c r="D89" s="53">
        <v>63616</v>
      </c>
      <c r="E89" s="53">
        <f t="shared" ref="E89" si="184">B89-B88</f>
        <v>0</v>
      </c>
      <c r="F89" s="53">
        <f t="shared" ref="F89" si="185">C89-C88</f>
        <v>0</v>
      </c>
      <c r="G89" s="53">
        <f t="shared" ref="G89" si="186">D89-D88</f>
        <v>12</v>
      </c>
      <c r="H89" s="53">
        <f t="shared" ref="H89" si="187">B89-C89-D89</f>
        <v>0</v>
      </c>
      <c r="I89" s="53">
        <f t="shared" ref="I89" si="188">E89/H88</f>
        <v>0</v>
      </c>
      <c r="J89" s="53">
        <f t="shared" ref="J89" si="189">F89/H88</f>
        <v>0</v>
      </c>
      <c r="K89" s="53">
        <f t="shared" ref="K89" si="190">G89/H88</f>
        <v>1</v>
      </c>
      <c r="L89" s="53">
        <f t="shared" ref="L89" si="191">I89/(J89+K89)</f>
        <v>0</v>
      </c>
      <c r="M89" s="54">
        <f t="shared" ref="M89" si="192">C89/B89</f>
        <v>6.6228276186002813E-2</v>
      </c>
    </row>
    <row r="90" spans="1:13" x14ac:dyDescent="0.25">
      <c r="A90" s="4">
        <v>43948</v>
      </c>
      <c r="B90">
        <v>68128</v>
      </c>
      <c r="C90">
        <v>4512</v>
      </c>
      <c r="D90">
        <v>63616</v>
      </c>
      <c r="E90">
        <f t="shared" ref="E90" si="193">B90-B89</f>
        <v>0</v>
      </c>
      <c r="F90">
        <f t="shared" ref="F90" si="194">C90-C89</f>
        <v>0</v>
      </c>
      <c r="G90">
        <f t="shared" ref="G90" si="195">D90-D89</f>
        <v>0</v>
      </c>
      <c r="M90" s="32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workbookViewId="0">
      <pane xSplit="1" ySplit="3" topLeftCell="B85" activePane="bottomRight" state="frozen"/>
      <selection pane="topRight" activeCell="B1" sqref="B1"/>
      <selection pane="bottomLeft" activeCell="A4" sqref="A4"/>
      <selection pane="bottomRight" activeCell="M3" sqref="M3"/>
    </sheetView>
  </sheetViews>
  <sheetFormatPr defaultColWidth="10.6640625" defaultRowHeight="13.2" x14ac:dyDescent="0.25"/>
  <sheetData>
    <row r="1" spans="1:13" x14ac:dyDescent="0.25">
      <c r="A1" s="2" t="s">
        <v>39</v>
      </c>
      <c r="D1" t="s">
        <v>186</v>
      </c>
    </row>
    <row r="2" spans="1:13" x14ac:dyDescent="0.25">
      <c r="A2" t="s">
        <v>70</v>
      </c>
      <c r="B2" s="25">
        <v>51269185</v>
      </c>
      <c r="D2" s="24" t="s">
        <v>71</v>
      </c>
      <c r="M2" s="45">
        <f>M99/'Country Statistics'!$C$30</f>
        <v>1.3096192456963065</v>
      </c>
    </row>
    <row r="3" spans="1:13" s="2" customFormat="1" x14ac:dyDescent="0.25">
      <c r="A3" s="2" t="s">
        <v>20</v>
      </c>
      <c r="B3" s="2" t="s">
        <v>21</v>
      </c>
      <c r="C3" s="2" t="s">
        <v>22</v>
      </c>
      <c r="D3" s="2" t="s">
        <v>8</v>
      </c>
      <c r="E3" s="2" t="s">
        <v>23</v>
      </c>
      <c r="F3" s="2" t="s">
        <v>24</v>
      </c>
      <c r="G3" s="2" t="s">
        <v>25</v>
      </c>
      <c r="H3" s="2" t="s">
        <v>53</v>
      </c>
      <c r="I3" s="2" t="s">
        <v>26</v>
      </c>
      <c r="J3" s="2" t="s">
        <v>27</v>
      </c>
      <c r="K3" s="2" t="s">
        <v>28</v>
      </c>
      <c r="L3" s="2" t="s">
        <v>69</v>
      </c>
      <c r="M3" s="2" t="s">
        <v>66</v>
      </c>
    </row>
    <row r="4" spans="1:13" x14ac:dyDescent="0.25">
      <c r="A4" s="4">
        <v>43862</v>
      </c>
      <c r="B4">
        <v>12</v>
      </c>
      <c r="C4">
        <v>0</v>
      </c>
      <c r="D4">
        <v>0</v>
      </c>
      <c r="H4">
        <f>B4-C4-D4</f>
        <v>12</v>
      </c>
    </row>
    <row r="5" spans="1:13" x14ac:dyDescent="0.25">
      <c r="A5" s="4">
        <v>43863</v>
      </c>
      <c r="B5">
        <v>15</v>
      </c>
      <c r="C5">
        <v>0</v>
      </c>
      <c r="D5">
        <v>0</v>
      </c>
      <c r="E5">
        <f>B5-B4</f>
        <v>3</v>
      </c>
      <c r="F5">
        <f t="shared" ref="F5:G20" si="0">C5-C4</f>
        <v>0</v>
      </c>
      <c r="G5">
        <f t="shared" si="0"/>
        <v>0</v>
      </c>
      <c r="H5">
        <f t="shared" ref="H5:H62" si="1">B5-C5-D5</f>
        <v>15</v>
      </c>
      <c r="I5">
        <f>E5/H4*$B$2/($B$2-B4)</f>
        <v>0.25000005851469459</v>
      </c>
      <c r="J5">
        <f>F5/H4</f>
        <v>0</v>
      </c>
      <c r="K5">
        <f>G5/H4</f>
        <v>0</v>
      </c>
      <c r="L5" s="19">
        <v>0</v>
      </c>
      <c r="M5" s="32">
        <f t="shared" ref="M5:M32" si="2">C5/B5</f>
        <v>0</v>
      </c>
    </row>
    <row r="6" spans="1:13" x14ac:dyDescent="0.25">
      <c r="A6" s="4">
        <v>43864</v>
      </c>
      <c r="B6">
        <v>15</v>
      </c>
      <c r="C6">
        <v>0</v>
      </c>
      <c r="D6">
        <v>0</v>
      </c>
      <c r="E6">
        <f t="shared" ref="E6:G54" si="3">B6-B5</f>
        <v>0</v>
      </c>
      <c r="F6">
        <f t="shared" si="0"/>
        <v>0</v>
      </c>
      <c r="G6">
        <f t="shared" si="0"/>
        <v>0</v>
      </c>
      <c r="H6">
        <f t="shared" si="1"/>
        <v>15</v>
      </c>
      <c r="I6">
        <f t="shared" ref="I6:I69" si="4">E6/H5*$B$2/($B$2-B5)</f>
        <v>0</v>
      </c>
      <c r="J6">
        <f t="shared" ref="J6:J69" si="5">F6/H5</f>
        <v>0</v>
      </c>
      <c r="K6">
        <f t="shared" ref="K6:K69" si="6">G6/H5</f>
        <v>0</v>
      </c>
      <c r="L6" s="19">
        <v>0</v>
      </c>
      <c r="M6" s="32">
        <f t="shared" si="2"/>
        <v>0</v>
      </c>
    </row>
    <row r="7" spans="1:13" x14ac:dyDescent="0.25">
      <c r="A7" s="4">
        <v>43865</v>
      </c>
      <c r="B7">
        <v>16</v>
      </c>
      <c r="C7">
        <v>0</v>
      </c>
      <c r="D7">
        <v>0</v>
      </c>
      <c r="E7">
        <f t="shared" si="3"/>
        <v>1</v>
      </c>
      <c r="F7">
        <f t="shared" si="0"/>
        <v>0</v>
      </c>
      <c r="G7">
        <f t="shared" si="0"/>
        <v>0</v>
      </c>
      <c r="H7">
        <f t="shared" si="1"/>
        <v>16</v>
      </c>
      <c r="I7">
        <f t="shared" si="4"/>
        <v>6.6666686171566E-2</v>
      </c>
      <c r="J7">
        <f t="shared" si="5"/>
        <v>0</v>
      </c>
      <c r="K7">
        <f t="shared" si="6"/>
        <v>0</v>
      </c>
      <c r="L7" s="19">
        <v>0</v>
      </c>
      <c r="M7" s="32">
        <f t="shared" si="2"/>
        <v>0</v>
      </c>
    </row>
    <row r="8" spans="1:13" x14ac:dyDescent="0.25">
      <c r="A8" s="4">
        <v>43866</v>
      </c>
      <c r="B8">
        <v>19</v>
      </c>
      <c r="C8">
        <v>0</v>
      </c>
      <c r="D8">
        <v>0</v>
      </c>
      <c r="E8">
        <f t="shared" si="3"/>
        <v>3</v>
      </c>
      <c r="F8">
        <f t="shared" si="0"/>
        <v>0</v>
      </c>
      <c r="G8">
        <f t="shared" si="0"/>
        <v>0</v>
      </c>
      <c r="H8">
        <f t="shared" si="1"/>
        <v>19</v>
      </c>
      <c r="I8">
        <f t="shared" si="4"/>
        <v>0.18750005851469917</v>
      </c>
      <c r="J8">
        <f t="shared" si="5"/>
        <v>0</v>
      </c>
      <c r="K8">
        <f t="shared" si="6"/>
        <v>0</v>
      </c>
      <c r="L8" s="19">
        <v>0</v>
      </c>
      <c r="M8" s="32">
        <f t="shared" si="2"/>
        <v>0</v>
      </c>
    </row>
    <row r="9" spans="1:13" x14ac:dyDescent="0.25">
      <c r="A9" s="4">
        <v>43867</v>
      </c>
      <c r="B9">
        <v>23</v>
      </c>
      <c r="C9">
        <v>0</v>
      </c>
      <c r="D9">
        <v>0</v>
      </c>
      <c r="E9">
        <f t="shared" si="3"/>
        <v>4</v>
      </c>
      <c r="F9">
        <f t="shared" si="0"/>
        <v>0</v>
      </c>
      <c r="G9">
        <f t="shared" si="0"/>
        <v>0</v>
      </c>
      <c r="H9">
        <f t="shared" si="1"/>
        <v>23</v>
      </c>
      <c r="I9">
        <f t="shared" si="4"/>
        <v>0.21052639380907712</v>
      </c>
      <c r="J9">
        <f t="shared" si="5"/>
        <v>0</v>
      </c>
      <c r="K9">
        <f t="shared" si="6"/>
        <v>0</v>
      </c>
      <c r="L9" s="19">
        <v>0</v>
      </c>
      <c r="M9" s="32">
        <f t="shared" si="2"/>
        <v>0</v>
      </c>
    </row>
    <row r="10" spans="1:13" x14ac:dyDescent="0.25">
      <c r="A10" s="4">
        <v>43868</v>
      </c>
      <c r="B10">
        <v>24</v>
      </c>
      <c r="C10">
        <v>0</v>
      </c>
      <c r="D10">
        <v>1</v>
      </c>
      <c r="E10">
        <f t="shared" si="3"/>
        <v>1</v>
      </c>
      <c r="F10">
        <f t="shared" si="0"/>
        <v>0</v>
      </c>
      <c r="G10">
        <f t="shared" si="0"/>
        <v>1</v>
      </c>
      <c r="H10">
        <f t="shared" si="1"/>
        <v>23</v>
      </c>
      <c r="I10">
        <f t="shared" si="4"/>
        <v>4.3478280374467597E-2</v>
      </c>
      <c r="J10">
        <f t="shared" si="5"/>
        <v>0</v>
      </c>
      <c r="K10">
        <f t="shared" si="6"/>
        <v>4.3478260869565216E-2</v>
      </c>
      <c r="L10">
        <f t="shared" ref="L10:L40" si="7">I10/(J10+K10)</f>
        <v>1.0000004486127547</v>
      </c>
      <c r="M10" s="32">
        <f t="shared" si="2"/>
        <v>0</v>
      </c>
    </row>
    <row r="11" spans="1:13" x14ac:dyDescent="0.25">
      <c r="A11" s="4">
        <v>43869</v>
      </c>
      <c r="B11">
        <v>24</v>
      </c>
      <c r="C11">
        <v>0</v>
      </c>
      <c r="D11">
        <v>1</v>
      </c>
      <c r="E11">
        <f t="shared" si="3"/>
        <v>0</v>
      </c>
      <c r="F11">
        <f t="shared" si="0"/>
        <v>0</v>
      </c>
      <c r="G11">
        <f t="shared" si="0"/>
        <v>0</v>
      </c>
      <c r="H11">
        <f t="shared" si="1"/>
        <v>23</v>
      </c>
      <c r="I11">
        <f t="shared" si="4"/>
        <v>0</v>
      </c>
      <c r="J11">
        <f t="shared" si="5"/>
        <v>0</v>
      </c>
      <c r="K11">
        <f t="shared" si="6"/>
        <v>0</v>
      </c>
      <c r="L11" s="19">
        <v>0</v>
      </c>
      <c r="M11" s="32">
        <f t="shared" si="2"/>
        <v>0</v>
      </c>
    </row>
    <row r="12" spans="1:13" x14ac:dyDescent="0.25">
      <c r="A12" s="4">
        <v>43870</v>
      </c>
      <c r="B12">
        <v>25</v>
      </c>
      <c r="C12">
        <v>0</v>
      </c>
      <c r="D12">
        <v>3</v>
      </c>
      <c r="E12">
        <f t="shared" si="3"/>
        <v>1</v>
      </c>
      <c r="F12">
        <f t="shared" si="0"/>
        <v>0</v>
      </c>
      <c r="G12">
        <f t="shared" si="0"/>
        <v>2</v>
      </c>
      <c r="H12">
        <f t="shared" si="1"/>
        <v>22</v>
      </c>
      <c r="I12">
        <f t="shared" si="4"/>
        <v>4.3478281222507228E-2</v>
      </c>
      <c r="J12">
        <f t="shared" si="5"/>
        <v>0</v>
      </c>
      <c r="K12">
        <f t="shared" si="6"/>
        <v>8.6956521739130432E-2</v>
      </c>
      <c r="L12">
        <f t="shared" si="7"/>
        <v>0.50000023405883309</v>
      </c>
      <c r="M12" s="32">
        <f t="shared" si="2"/>
        <v>0</v>
      </c>
    </row>
    <row r="13" spans="1:13" x14ac:dyDescent="0.25">
      <c r="A13" s="4">
        <v>43871</v>
      </c>
      <c r="B13">
        <v>27</v>
      </c>
      <c r="C13">
        <v>0</v>
      </c>
      <c r="D13">
        <v>3</v>
      </c>
      <c r="E13">
        <f t="shared" si="3"/>
        <v>2</v>
      </c>
      <c r="F13">
        <f t="shared" si="0"/>
        <v>0</v>
      </c>
      <c r="G13">
        <f t="shared" si="0"/>
        <v>0</v>
      </c>
      <c r="H13">
        <f t="shared" si="1"/>
        <v>24</v>
      </c>
      <c r="I13">
        <f t="shared" si="4"/>
        <v>9.0909135238416233E-2</v>
      </c>
      <c r="J13">
        <f t="shared" si="5"/>
        <v>0</v>
      </c>
      <c r="K13">
        <f t="shared" si="6"/>
        <v>0</v>
      </c>
      <c r="L13" s="19">
        <v>0</v>
      </c>
      <c r="M13" s="32">
        <f t="shared" si="2"/>
        <v>0</v>
      </c>
    </row>
    <row r="14" spans="1:13" x14ac:dyDescent="0.25">
      <c r="A14" s="4">
        <v>43872</v>
      </c>
      <c r="B14">
        <v>28</v>
      </c>
      <c r="C14">
        <v>0</v>
      </c>
      <c r="D14">
        <v>3</v>
      </c>
      <c r="E14">
        <f t="shared" si="3"/>
        <v>1</v>
      </c>
      <c r="F14">
        <f t="shared" si="0"/>
        <v>0</v>
      </c>
      <c r="G14">
        <f t="shared" si="0"/>
        <v>0</v>
      </c>
      <c r="H14">
        <f t="shared" si="1"/>
        <v>25</v>
      </c>
      <c r="I14">
        <f t="shared" si="4"/>
        <v>4.1666688609683554E-2</v>
      </c>
      <c r="J14">
        <f t="shared" si="5"/>
        <v>0</v>
      </c>
      <c r="K14">
        <f t="shared" si="6"/>
        <v>0</v>
      </c>
      <c r="L14" s="19">
        <v>0</v>
      </c>
      <c r="M14" s="32">
        <f t="shared" si="2"/>
        <v>0</v>
      </c>
    </row>
    <row r="15" spans="1:13" x14ac:dyDescent="0.25">
      <c r="A15" s="4">
        <v>43873</v>
      </c>
      <c r="B15">
        <v>28</v>
      </c>
      <c r="C15">
        <v>0</v>
      </c>
      <c r="D15">
        <v>7</v>
      </c>
      <c r="E15">
        <f t="shared" si="3"/>
        <v>0</v>
      </c>
      <c r="F15">
        <f t="shared" si="0"/>
        <v>0</v>
      </c>
      <c r="G15">
        <f t="shared" si="0"/>
        <v>4</v>
      </c>
      <c r="H15">
        <f t="shared" si="1"/>
        <v>21</v>
      </c>
      <c r="I15">
        <f t="shared" si="4"/>
        <v>0</v>
      </c>
      <c r="J15">
        <f t="shared" si="5"/>
        <v>0</v>
      </c>
      <c r="K15">
        <f t="shared" si="6"/>
        <v>0.16</v>
      </c>
      <c r="L15">
        <f t="shared" si="7"/>
        <v>0</v>
      </c>
      <c r="M15" s="32">
        <f t="shared" si="2"/>
        <v>0</v>
      </c>
    </row>
    <row r="16" spans="1:13" x14ac:dyDescent="0.25">
      <c r="A16" s="4">
        <v>43874</v>
      </c>
      <c r="B16">
        <v>28</v>
      </c>
      <c r="C16">
        <v>0</v>
      </c>
      <c r="D16">
        <v>7</v>
      </c>
      <c r="E16">
        <f t="shared" si="3"/>
        <v>0</v>
      </c>
      <c r="F16">
        <f t="shared" si="0"/>
        <v>0</v>
      </c>
      <c r="G16">
        <f t="shared" si="0"/>
        <v>0</v>
      </c>
      <c r="H16">
        <f t="shared" si="1"/>
        <v>21</v>
      </c>
      <c r="I16">
        <f t="shared" si="4"/>
        <v>0</v>
      </c>
      <c r="J16">
        <f t="shared" si="5"/>
        <v>0</v>
      </c>
      <c r="K16">
        <f t="shared" si="6"/>
        <v>0</v>
      </c>
      <c r="L16" s="19">
        <v>0</v>
      </c>
      <c r="M16" s="32">
        <f t="shared" si="2"/>
        <v>0</v>
      </c>
    </row>
    <row r="17" spans="1:13" x14ac:dyDescent="0.25">
      <c r="A17" s="4">
        <v>43875</v>
      </c>
      <c r="B17">
        <v>28</v>
      </c>
      <c r="C17">
        <v>0</v>
      </c>
      <c r="D17">
        <v>7</v>
      </c>
      <c r="E17">
        <f t="shared" si="3"/>
        <v>0</v>
      </c>
      <c r="F17">
        <f t="shared" si="0"/>
        <v>0</v>
      </c>
      <c r="G17">
        <f t="shared" si="0"/>
        <v>0</v>
      </c>
      <c r="H17">
        <f t="shared" si="1"/>
        <v>21</v>
      </c>
      <c r="I17">
        <f t="shared" si="4"/>
        <v>0</v>
      </c>
      <c r="J17">
        <f t="shared" si="5"/>
        <v>0</v>
      </c>
      <c r="K17">
        <f t="shared" si="6"/>
        <v>0</v>
      </c>
      <c r="L17" s="19">
        <v>0</v>
      </c>
      <c r="M17" s="32">
        <f t="shared" si="2"/>
        <v>0</v>
      </c>
    </row>
    <row r="18" spans="1:13" x14ac:dyDescent="0.25">
      <c r="A18" s="4">
        <v>43876</v>
      </c>
      <c r="B18">
        <v>28</v>
      </c>
      <c r="C18">
        <v>0</v>
      </c>
      <c r="D18">
        <v>9</v>
      </c>
      <c r="E18">
        <f t="shared" si="3"/>
        <v>0</v>
      </c>
      <c r="F18">
        <f t="shared" si="0"/>
        <v>0</v>
      </c>
      <c r="G18">
        <f t="shared" si="0"/>
        <v>2</v>
      </c>
      <c r="H18">
        <f t="shared" si="1"/>
        <v>19</v>
      </c>
      <c r="I18">
        <f t="shared" si="4"/>
        <v>0</v>
      </c>
      <c r="J18">
        <f t="shared" si="5"/>
        <v>0</v>
      </c>
      <c r="K18">
        <f t="shared" si="6"/>
        <v>9.5238095238095233E-2</v>
      </c>
      <c r="L18">
        <f t="shared" si="7"/>
        <v>0</v>
      </c>
      <c r="M18" s="32">
        <f t="shared" si="2"/>
        <v>0</v>
      </c>
    </row>
    <row r="19" spans="1:13" x14ac:dyDescent="0.25">
      <c r="A19" s="4">
        <v>43877</v>
      </c>
      <c r="B19">
        <v>29</v>
      </c>
      <c r="C19">
        <v>0</v>
      </c>
      <c r="D19">
        <v>9</v>
      </c>
      <c r="E19">
        <f t="shared" si="3"/>
        <v>1</v>
      </c>
      <c r="F19">
        <f t="shared" si="0"/>
        <v>0</v>
      </c>
      <c r="G19">
        <f t="shared" si="0"/>
        <v>0</v>
      </c>
      <c r="H19">
        <f t="shared" si="1"/>
        <v>20</v>
      </c>
      <c r="I19">
        <f t="shared" si="4"/>
        <v>5.263160769143789E-2</v>
      </c>
      <c r="J19">
        <f t="shared" si="5"/>
        <v>0</v>
      </c>
      <c r="K19">
        <f t="shared" si="6"/>
        <v>0</v>
      </c>
      <c r="L19" s="19">
        <v>0</v>
      </c>
      <c r="M19" s="32">
        <f t="shared" si="2"/>
        <v>0</v>
      </c>
    </row>
    <row r="20" spans="1:13" x14ac:dyDescent="0.25">
      <c r="A20" s="4">
        <v>43878</v>
      </c>
      <c r="B20">
        <v>30</v>
      </c>
      <c r="C20">
        <v>0</v>
      </c>
      <c r="D20">
        <v>10</v>
      </c>
      <c r="E20">
        <f t="shared" si="3"/>
        <v>1</v>
      </c>
      <c r="F20">
        <f t="shared" si="0"/>
        <v>0</v>
      </c>
      <c r="G20">
        <f t="shared" si="0"/>
        <v>1</v>
      </c>
      <c r="H20">
        <f t="shared" si="1"/>
        <v>20</v>
      </c>
      <c r="I20">
        <f t="shared" si="4"/>
        <v>5.0000028282111766E-2</v>
      </c>
      <c r="J20">
        <f t="shared" si="5"/>
        <v>0</v>
      </c>
      <c r="K20">
        <f t="shared" si="6"/>
        <v>0.05</v>
      </c>
      <c r="L20">
        <f t="shared" si="7"/>
        <v>1.0000005656422353</v>
      </c>
      <c r="M20" s="32">
        <f t="shared" si="2"/>
        <v>0</v>
      </c>
    </row>
    <row r="21" spans="1:13" x14ac:dyDescent="0.25">
      <c r="A21" s="4">
        <v>43879</v>
      </c>
      <c r="B21">
        <v>31</v>
      </c>
      <c r="C21">
        <v>0</v>
      </c>
      <c r="D21">
        <v>12</v>
      </c>
      <c r="E21">
        <f t="shared" si="3"/>
        <v>1</v>
      </c>
      <c r="F21">
        <f t="shared" si="3"/>
        <v>0</v>
      </c>
      <c r="G21">
        <f t="shared" si="3"/>
        <v>2</v>
      </c>
      <c r="H21">
        <f t="shared" si="1"/>
        <v>19</v>
      </c>
      <c r="I21">
        <f t="shared" si="4"/>
        <v>5.0000029257357567E-2</v>
      </c>
      <c r="J21">
        <f t="shared" si="5"/>
        <v>0</v>
      </c>
      <c r="K21">
        <f t="shared" si="6"/>
        <v>0.1</v>
      </c>
      <c r="L21">
        <f t="shared" si="7"/>
        <v>0.50000029257357559</v>
      </c>
      <c r="M21" s="32">
        <f t="shared" si="2"/>
        <v>0</v>
      </c>
    </row>
    <row r="22" spans="1:13" x14ac:dyDescent="0.25">
      <c r="A22" s="4">
        <v>43880</v>
      </c>
      <c r="B22">
        <v>31</v>
      </c>
      <c r="C22">
        <v>0</v>
      </c>
      <c r="D22">
        <v>12</v>
      </c>
      <c r="E22">
        <f t="shared" si="3"/>
        <v>0</v>
      </c>
      <c r="F22">
        <f t="shared" si="3"/>
        <v>0</v>
      </c>
      <c r="G22">
        <f t="shared" si="3"/>
        <v>0</v>
      </c>
      <c r="H22">
        <f t="shared" si="1"/>
        <v>19</v>
      </c>
      <c r="I22">
        <f t="shared" si="4"/>
        <v>0</v>
      </c>
      <c r="J22">
        <f t="shared" si="5"/>
        <v>0</v>
      </c>
      <c r="K22">
        <f t="shared" si="6"/>
        <v>0</v>
      </c>
      <c r="L22" s="19">
        <v>0</v>
      </c>
      <c r="M22" s="32">
        <f t="shared" si="2"/>
        <v>0</v>
      </c>
    </row>
    <row r="23" spans="1:13" x14ac:dyDescent="0.25">
      <c r="A23" s="4">
        <v>43881</v>
      </c>
      <c r="B23">
        <v>104</v>
      </c>
      <c r="C23">
        <v>1</v>
      </c>
      <c r="D23">
        <v>16</v>
      </c>
      <c r="E23">
        <f t="shared" si="3"/>
        <v>73</v>
      </c>
      <c r="F23">
        <f t="shared" si="3"/>
        <v>1</v>
      </c>
      <c r="G23">
        <f t="shared" si="3"/>
        <v>4</v>
      </c>
      <c r="H23">
        <f t="shared" si="1"/>
        <v>87</v>
      </c>
      <c r="I23">
        <f t="shared" si="4"/>
        <v>3.8421075862947882</v>
      </c>
      <c r="J23">
        <f t="shared" si="5"/>
        <v>5.2631578947368418E-2</v>
      </c>
      <c r="K23">
        <f t="shared" si="6"/>
        <v>0.21052631578947367</v>
      </c>
      <c r="L23">
        <f t="shared" si="7"/>
        <v>14.600008827920195</v>
      </c>
      <c r="M23" s="32">
        <f t="shared" si="2"/>
        <v>9.6153846153846159E-3</v>
      </c>
    </row>
    <row r="24" spans="1:13" x14ac:dyDescent="0.25">
      <c r="A24" s="4">
        <v>43882</v>
      </c>
      <c r="B24">
        <v>204</v>
      </c>
      <c r="C24">
        <v>2</v>
      </c>
      <c r="D24">
        <v>16</v>
      </c>
      <c r="E24">
        <f t="shared" si="3"/>
        <v>100</v>
      </c>
      <c r="F24">
        <f t="shared" si="3"/>
        <v>1</v>
      </c>
      <c r="G24">
        <f t="shared" si="3"/>
        <v>0</v>
      </c>
      <c r="H24">
        <f t="shared" si="1"/>
        <v>186</v>
      </c>
      <c r="I24">
        <f t="shared" si="4"/>
        <v>1.1494276189805199</v>
      </c>
      <c r="J24">
        <f t="shared" si="5"/>
        <v>1.1494252873563218E-2</v>
      </c>
      <c r="K24">
        <f t="shared" si="6"/>
        <v>0</v>
      </c>
      <c r="L24">
        <f t="shared" si="7"/>
        <v>100.00020285130523</v>
      </c>
      <c r="M24" s="32">
        <f t="shared" si="2"/>
        <v>9.8039215686274508E-3</v>
      </c>
    </row>
    <row r="25" spans="1:13" x14ac:dyDescent="0.25">
      <c r="A25" s="4">
        <v>43883</v>
      </c>
      <c r="B25">
        <v>433</v>
      </c>
      <c r="C25">
        <v>2</v>
      </c>
      <c r="D25">
        <v>16</v>
      </c>
      <c r="E25">
        <f t="shared" si="3"/>
        <v>229</v>
      </c>
      <c r="F25">
        <f t="shared" si="3"/>
        <v>0</v>
      </c>
      <c r="G25">
        <f t="shared" si="3"/>
        <v>0</v>
      </c>
      <c r="H25">
        <f t="shared" si="1"/>
        <v>415</v>
      </c>
      <c r="I25">
        <f t="shared" si="4"/>
        <v>1.2311876945926696</v>
      </c>
      <c r="J25">
        <f t="shared" si="5"/>
        <v>0</v>
      </c>
      <c r="K25">
        <f t="shared" si="6"/>
        <v>0</v>
      </c>
      <c r="L25" s="19">
        <v>0</v>
      </c>
      <c r="M25" s="32">
        <f t="shared" si="2"/>
        <v>4.6189376443418013E-3</v>
      </c>
    </row>
    <row r="26" spans="1:13" x14ac:dyDescent="0.25">
      <c r="A26" s="4">
        <v>43884</v>
      </c>
      <c r="B26">
        <v>602</v>
      </c>
      <c r="C26">
        <v>6</v>
      </c>
      <c r="D26">
        <v>18</v>
      </c>
      <c r="E26">
        <f t="shared" si="3"/>
        <v>169</v>
      </c>
      <c r="F26">
        <f t="shared" si="3"/>
        <v>4</v>
      </c>
      <c r="G26">
        <f t="shared" si="3"/>
        <v>2</v>
      </c>
      <c r="H26">
        <f t="shared" si="1"/>
        <v>578</v>
      </c>
      <c r="I26">
        <f t="shared" si="4"/>
        <v>0.40723235499194188</v>
      </c>
      <c r="J26">
        <f t="shared" si="5"/>
        <v>9.6385542168674707E-3</v>
      </c>
      <c r="K26">
        <f t="shared" si="6"/>
        <v>4.8192771084337354E-3</v>
      </c>
      <c r="L26">
        <f t="shared" si="7"/>
        <v>28.16690455360931</v>
      </c>
      <c r="M26" s="32">
        <f t="shared" si="2"/>
        <v>9.9667774086378731E-3</v>
      </c>
    </row>
    <row r="27" spans="1:13" x14ac:dyDescent="0.25">
      <c r="A27" s="4">
        <v>43885</v>
      </c>
      <c r="B27">
        <v>833</v>
      </c>
      <c r="C27">
        <v>8</v>
      </c>
      <c r="D27">
        <v>18</v>
      </c>
      <c r="E27">
        <f t="shared" si="3"/>
        <v>231</v>
      </c>
      <c r="F27">
        <f t="shared" si="3"/>
        <v>2</v>
      </c>
      <c r="G27">
        <f t="shared" si="3"/>
        <v>0</v>
      </c>
      <c r="H27">
        <f t="shared" si="1"/>
        <v>807</v>
      </c>
      <c r="I27">
        <f t="shared" si="4"/>
        <v>0.39965867200928595</v>
      </c>
      <c r="J27">
        <f t="shared" si="5"/>
        <v>3.4602076124567475E-3</v>
      </c>
      <c r="K27">
        <f t="shared" si="6"/>
        <v>0</v>
      </c>
      <c r="L27">
        <f t="shared" si="7"/>
        <v>115.50135621068364</v>
      </c>
      <c r="M27" s="32">
        <f t="shared" si="2"/>
        <v>9.6038415366146452E-3</v>
      </c>
    </row>
    <row r="28" spans="1:13" x14ac:dyDescent="0.25">
      <c r="A28" s="4">
        <v>43886</v>
      </c>
      <c r="B28">
        <v>977</v>
      </c>
      <c r="C28">
        <v>10</v>
      </c>
      <c r="D28">
        <v>22</v>
      </c>
      <c r="E28">
        <f t="shared" si="3"/>
        <v>144</v>
      </c>
      <c r="F28">
        <f t="shared" si="3"/>
        <v>2</v>
      </c>
      <c r="G28">
        <f t="shared" si="3"/>
        <v>4</v>
      </c>
      <c r="H28">
        <f t="shared" si="1"/>
        <v>945</v>
      </c>
      <c r="I28">
        <f t="shared" si="4"/>
        <v>0.17844156095293082</v>
      </c>
      <c r="J28">
        <f t="shared" si="5"/>
        <v>2.4783147459727386E-3</v>
      </c>
      <c r="K28">
        <f t="shared" si="6"/>
        <v>4.9566294919454771E-3</v>
      </c>
      <c r="L28">
        <f t="shared" si="7"/>
        <v>24.000389948169197</v>
      </c>
      <c r="M28" s="32">
        <f t="shared" si="2"/>
        <v>1.0235414534288639E-2</v>
      </c>
    </row>
    <row r="29" spans="1:13" x14ac:dyDescent="0.25">
      <c r="A29" s="4">
        <v>43887</v>
      </c>
      <c r="B29">
        <v>1261</v>
      </c>
      <c r="C29">
        <v>12</v>
      </c>
      <c r="D29">
        <v>22</v>
      </c>
      <c r="E29">
        <f t="shared" si="3"/>
        <v>284</v>
      </c>
      <c r="F29">
        <f t="shared" si="3"/>
        <v>2</v>
      </c>
      <c r="G29">
        <f t="shared" si="3"/>
        <v>0</v>
      </c>
      <c r="H29">
        <f t="shared" si="1"/>
        <v>1227</v>
      </c>
      <c r="I29">
        <f t="shared" si="4"/>
        <v>0.30053482760524913</v>
      </c>
      <c r="J29">
        <f t="shared" si="5"/>
        <v>2.1164021164021165E-3</v>
      </c>
      <c r="K29">
        <f t="shared" si="6"/>
        <v>0</v>
      </c>
      <c r="L29">
        <f t="shared" si="7"/>
        <v>142.0027060434802</v>
      </c>
      <c r="M29" s="32">
        <f t="shared" si="2"/>
        <v>9.5162569389373505E-3</v>
      </c>
    </row>
    <row r="30" spans="1:13" x14ac:dyDescent="0.25">
      <c r="A30" s="4">
        <v>43888</v>
      </c>
      <c r="B30">
        <v>1766</v>
      </c>
      <c r="C30">
        <v>13</v>
      </c>
      <c r="D30">
        <v>22</v>
      </c>
      <c r="E30">
        <f t="shared" si="3"/>
        <v>505</v>
      </c>
      <c r="F30">
        <f t="shared" si="3"/>
        <v>1</v>
      </c>
      <c r="G30">
        <f t="shared" si="3"/>
        <v>0</v>
      </c>
      <c r="H30">
        <f t="shared" si="1"/>
        <v>1731</v>
      </c>
      <c r="I30">
        <f t="shared" si="4"/>
        <v>0.41158306529689881</v>
      </c>
      <c r="J30">
        <f t="shared" si="5"/>
        <v>8.1499592502037486E-4</v>
      </c>
      <c r="K30">
        <f t="shared" si="6"/>
        <v>0</v>
      </c>
      <c r="L30">
        <f t="shared" si="7"/>
        <v>505.01242111929486</v>
      </c>
      <c r="M30" s="32">
        <f t="shared" si="2"/>
        <v>7.3612684031710077E-3</v>
      </c>
    </row>
    <row r="31" spans="1:13" x14ac:dyDescent="0.25">
      <c r="A31" s="4">
        <v>43889</v>
      </c>
      <c r="B31">
        <v>2337</v>
      </c>
      <c r="C31">
        <v>13</v>
      </c>
      <c r="D31">
        <v>22</v>
      </c>
      <c r="E31">
        <f t="shared" si="3"/>
        <v>571</v>
      </c>
      <c r="F31">
        <f t="shared" si="3"/>
        <v>0</v>
      </c>
      <c r="G31">
        <f t="shared" si="3"/>
        <v>0</v>
      </c>
      <c r="H31">
        <f t="shared" si="1"/>
        <v>2302</v>
      </c>
      <c r="I31">
        <f t="shared" si="4"/>
        <v>0.32987849170374683</v>
      </c>
      <c r="J31">
        <f t="shared" si="5"/>
        <v>0</v>
      </c>
      <c r="K31">
        <f t="shared" si="6"/>
        <v>0</v>
      </c>
      <c r="L31" s="19">
        <v>0</v>
      </c>
      <c r="M31" s="32">
        <f t="shared" si="2"/>
        <v>5.5626872058194268E-3</v>
      </c>
    </row>
    <row r="32" spans="1:13" x14ac:dyDescent="0.25">
      <c r="A32" s="4">
        <v>43890</v>
      </c>
      <c r="B32">
        <v>3150</v>
      </c>
      <c r="C32">
        <v>16</v>
      </c>
      <c r="D32">
        <v>27</v>
      </c>
      <c r="E32">
        <f t="shared" si="3"/>
        <v>813</v>
      </c>
      <c r="F32">
        <f t="shared" si="3"/>
        <v>3</v>
      </c>
      <c r="G32">
        <f t="shared" si="3"/>
        <v>5</v>
      </c>
      <c r="H32">
        <f t="shared" si="1"/>
        <v>3107</v>
      </c>
      <c r="I32">
        <f t="shared" si="4"/>
        <v>0.35318725482912189</v>
      </c>
      <c r="J32">
        <f t="shared" si="5"/>
        <v>1.3032145960034753E-3</v>
      </c>
      <c r="K32">
        <f t="shared" si="6"/>
        <v>2.1720243266724589E-3</v>
      </c>
      <c r="L32">
        <f t="shared" si="7"/>
        <v>101.62963257707982</v>
      </c>
      <c r="M32" s="32">
        <f t="shared" si="2"/>
        <v>5.0793650793650794E-3</v>
      </c>
    </row>
    <row r="33" spans="1:13" x14ac:dyDescent="0.25">
      <c r="A33" s="4">
        <v>43891</v>
      </c>
      <c r="B33">
        <v>3736</v>
      </c>
      <c r="C33">
        <v>17</v>
      </c>
      <c r="D33">
        <v>30</v>
      </c>
      <c r="E33">
        <f t="shared" si="3"/>
        <v>586</v>
      </c>
      <c r="F33">
        <f t="shared" si="3"/>
        <v>1</v>
      </c>
      <c r="G33">
        <f t="shared" si="3"/>
        <v>3</v>
      </c>
      <c r="H33">
        <f t="shared" si="1"/>
        <v>3689</v>
      </c>
      <c r="I33">
        <f t="shared" si="4"/>
        <v>0.18861796147260898</v>
      </c>
      <c r="J33">
        <f t="shared" si="5"/>
        <v>3.2185387833923401E-4</v>
      </c>
      <c r="K33">
        <f t="shared" si="6"/>
        <v>9.6556163501770192E-4</v>
      </c>
      <c r="L33">
        <f t="shared" si="7"/>
        <v>146.50900157384902</v>
      </c>
      <c r="M33" s="32">
        <f>C33/B33</f>
        <v>4.5503211991434686E-3</v>
      </c>
    </row>
    <row r="34" spans="1:13" x14ac:dyDescent="0.25">
      <c r="A34" s="4">
        <v>43892</v>
      </c>
      <c r="B34">
        <v>4335</v>
      </c>
      <c r="C34">
        <v>28</v>
      </c>
      <c r="D34">
        <v>30</v>
      </c>
      <c r="E34">
        <f t="shared" si="3"/>
        <v>599</v>
      </c>
      <c r="F34">
        <f t="shared" si="3"/>
        <v>11</v>
      </c>
      <c r="G34">
        <f t="shared" si="3"/>
        <v>0</v>
      </c>
      <c r="H34">
        <f t="shared" si="1"/>
        <v>4277</v>
      </c>
      <c r="I34">
        <f t="shared" si="4"/>
        <v>0.16238646041752519</v>
      </c>
      <c r="J34">
        <f t="shared" si="5"/>
        <v>2.9818378964489023E-3</v>
      </c>
      <c r="K34">
        <f t="shared" si="6"/>
        <v>0</v>
      </c>
      <c r="L34">
        <f t="shared" si="7"/>
        <v>54.458513861840949</v>
      </c>
      <c r="M34" s="32">
        <f t="shared" ref="M34:M82" si="8">C34/B34</f>
        <v>6.4590542099192622E-3</v>
      </c>
    </row>
    <row r="35" spans="1:13" x14ac:dyDescent="0.25">
      <c r="A35" s="4">
        <v>43893</v>
      </c>
      <c r="B35">
        <v>5186</v>
      </c>
      <c r="C35">
        <v>28</v>
      </c>
      <c r="D35">
        <v>30</v>
      </c>
      <c r="E35">
        <f t="shared" si="3"/>
        <v>851</v>
      </c>
      <c r="F35">
        <f t="shared" si="3"/>
        <v>0</v>
      </c>
      <c r="G35">
        <f t="shared" si="3"/>
        <v>0</v>
      </c>
      <c r="H35">
        <f t="shared" si="1"/>
        <v>5128</v>
      </c>
      <c r="I35">
        <f t="shared" si="4"/>
        <v>0.1989880667044932</v>
      </c>
      <c r="J35">
        <f t="shared" si="5"/>
        <v>0</v>
      </c>
      <c r="K35">
        <f t="shared" si="6"/>
        <v>0</v>
      </c>
      <c r="L35" s="19">
        <v>0</v>
      </c>
      <c r="M35" s="32">
        <f t="shared" si="8"/>
        <v>5.3991515618974162E-3</v>
      </c>
    </row>
    <row r="36" spans="1:13" x14ac:dyDescent="0.25">
      <c r="A36" s="4">
        <v>43894</v>
      </c>
      <c r="B36">
        <v>5621</v>
      </c>
      <c r="C36">
        <v>35</v>
      </c>
      <c r="D36">
        <v>41</v>
      </c>
      <c r="E36">
        <f t="shared" si="3"/>
        <v>435</v>
      </c>
      <c r="F36">
        <f t="shared" si="3"/>
        <v>7</v>
      </c>
      <c r="G36">
        <f t="shared" si="3"/>
        <v>11</v>
      </c>
      <c r="H36">
        <f t="shared" si="1"/>
        <v>5545</v>
      </c>
      <c r="I36">
        <f t="shared" si="4"/>
        <v>8.4836974597479936E-2</v>
      </c>
      <c r="J36">
        <f t="shared" si="5"/>
        <v>1.3650546021840874E-3</v>
      </c>
      <c r="K36">
        <f t="shared" si="6"/>
        <v>2.1450858034321374E-3</v>
      </c>
      <c r="L36">
        <f t="shared" si="7"/>
        <v>24.16911142977095</v>
      </c>
      <c r="M36" s="32">
        <f t="shared" si="8"/>
        <v>6.2266500622665004E-3</v>
      </c>
    </row>
    <row r="37" spans="1:13" x14ac:dyDescent="0.25">
      <c r="A37" s="4">
        <v>43895</v>
      </c>
      <c r="B37">
        <v>6088</v>
      </c>
      <c r="C37">
        <v>35</v>
      </c>
      <c r="D37">
        <v>41</v>
      </c>
      <c r="E37">
        <f t="shared" si="3"/>
        <v>467</v>
      </c>
      <c r="F37">
        <f t="shared" si="3"/>
        <v>0</v>
      </c>
      <c r="G37">
        <f t="shared" si="3"/>
        <v>0</v>
      </c>
      <c r="H37">
        <f t="shared" si="1"/>
        <v>6012</v>
      </c>
      <c r="I37">
        <f t="shared" si="4"/>
        <v>8.4229252677439165E-2</v>
      </c>
      <c r="J37">
        <f t="shared" si="5"/>
        <v>0</v>
      </c>
      <c r="K37">
        <f t="shared" si="6"/>
        <v>0</v>
      </c>
      <c r="L37" s="19">
        <v>0</v>
      </c>
      <c r="M37" s="32">
        <f t="shared" si="8"/>
        <v>5.7490144546649144E-3</v>
      </c>
    </row>
    <row r="38" spans="1:13" x14ac:dyDescent="0.25">
      <c r="A38" s="4">
        <v>43896</v>
      </c>
      <c r="B38">
        <v>6593</v>
      </c>
      <c r="C38">
        <v>42</v>
      </c>
      <c r="D38">
        <v>135</v>
      </c>
      <c r="E38">
        <f t="shared" si="3"/>
        <v>505</v>
      </c>
      <c r="F38">
        <f t="shared" si="3"/>
        <v>7</v>
      </c>
      <c r="G38">
        <f t="shared" si="3"/>
        <v>94</v>
      </c>
      <c r="H38">
        <f t="shared" si="1"/>
        <v>6416</v>
      </c>
      <c r="I38">
        <f t="shared" si="4"/>
        <v>8.4008645001132171E-2</v>
      </c>
      <c r="J38">
        <f t="shared" si="5"/>
        <v>1.164337990685296E-3</v>
      </c>
      <c r="K38">
        <f t="shared" si="6"/>
        <v>1.5635395874916833E-2</v>
      </c>
      <c r="L38">
        <f t="shared" si="7"/>
        <v>5.0005937994733332</v>
      </c>
      <c r="M38" s="32">
        <f t="shared" si="8"/>
        <v>6.3703928408918552E-3</v>
      </c>
    </row>
    <row r="39" spans="1:13" x14ac:dyDescent="0.25">
      <c r="A39" s="4">
        <v>43897</v>
      </c>
      <c r="B39">
        <v>7041</v>
      </c>
      <c r="C39">
        <v>44</v>
      </c>
      <c r="D39">
        <v>135</v>
      </c>
      <c r="E39">
        <f t="shared" si="3"/>
        <v>448</v>
      </c>
      <c r="F39">
        <f t="shared" si="3"/>
        <v>2</v>
      </c>
      <c r="G39">
        <f t="shared" si="3"/>
        <v>0</v>
      </c>
      <c r="H39">
        <f t="shared" si="1"/>
        <v>6862</v>
      </c>
      <c r="I39">
        <f t="shared" si="4"/>
        <v>6.9834416819141834E-2</v>
      </c>
      <c r="J39">
        <f t="shared" si="5"/>
        <v>3.1172069825436408E-4</v>
      </c>
      <c r="K39">
        <f t="shared" si="6"/>
        <v>0</v>
      </c>
      <c r="L39">
        <f t="shared" si="7"/>
        <v>224.02880915580701</v>
      </c>
      <c r="M39" s="32">
        <f t="shared" si="8"/>
        <v>6.2491123419968755E-3</v>
      </c>
    </row>
    <row r="40" spans="1:13" x14ac:dyDescent="0.25">
      <c r="A40" s="4">
        <v>43898</v>
      </c>
      <c r="B40">
        <v>7314</v>
      </c>
      <c r="C40">
        <v>50</v>
      </c>
      <c r="D40">
        <v>118</v>
      </c>
      <c r="E40">
        <f t="shared" si="3"/>
        <v>273</v>
      </c>
      <c r="F40">
        <f t="shared" si="3"/>
        <v>6</v>
      </c>
      <c r="G40">
        <f t="shared" si="3"/>
        <v>-17</v>
      </c>
      <c r="H40">
        <f t="shared" si="1"/>
        <v>7146</v>
      </c>
      <c r="I40">
        <f t="shared" si="4"/>
        <v>3.9789783928834088E-2</v>
      </c>
      <c r="J40">
        <f t="shared" si="5"/>
        <v>8.7438064704167882E-4</v>
      </c>
      <c r="K40">
        <f t="shared" si="6"/>
        <v>-2.4774118332847568E-3</v>
      </c>
      <c r="L40">
        <f t="shared" si="7"/>
        <v>-24.821590665423589</v>
      </c>
      <c r="M40" s="32">
        <f t="shared" si="8"/>
        <v>6.8362045392398136E-3</v>
      </c>
    </row>
    <row r="41" spans="1:13" x14ac:dyDescent="0.25">
      <c r="A41" s="4">
        <v>43899</v>
      </c>
      <c r="B41">
        <v>7478</v>
      </c>
      <c r="C41">
        <v>53</v>
      </c>
      <c r="D41">
        <v>118</v>
      </c>
      <c r="E41">
        <f t="shared" si="3"/>
        <v>164</v>
      </c>
      <c r="F41">
        <f t="shared" si="3"/>
        <v>3</v>
      </c>
      <c r="G41">
        <f t="shared" si="3"/>
        <v>0</v>
      </c>
      <c r="H41">
        <f t="shared" si="1"/>
        <v>7307</v>
      </c>
      <c r="I41">
        <f t="shared" si="4"/>
        <v>2.2953176515535786E-2</v>
      </c>
      <c r="J41">
        <f t="shared" si="5"/>
        <v>4.1981528127623844E-4</v>
      </c>
      <c r="K41">
        <f t="shared" si="6"/>
        <v>0</v>
      </c>
      <c r="L41">
        <f t="shared" ref="L41:L65" si="9">I41/(J41+K41)</f>
        <v>54.674466460006244</v>
      </c>
      <c r="M41" s="32">
        <f t="shared" si="8"/>
        <v>7.0874565391815993E-3</v>
      </c>
    </row>
    <row r="42" spans="1:13" x14ac:dyDescent="0.25">
      <c r="A42" s="4">
        <v>43900</v>
      </c>
      <c r="B42">
        <v>7513</v>
      </c>
      <c r="C42">
        <v>54</v>
      </c>
      <c r="D42">
        <v>247</v>
      </c>
      <c r="E42">
        <f t="shared" si="3"/>
        <v>35</v>
      </c>
      <c r="F42">
        <f t="shared" si="3"/>
        <v>1</v>
      </c>
      <c r="G42">
        <f t="shared" si="3"/>
        <v>129</v>
      </c>
      <c r="H42">
        <f t="shared" si="1"/>
        <v>7212</v>
      </c>
      <c r="I42">
        <f t="shared" si="4"/>
        <v>4.7906262160290307E-3</v>
      </c>
      <c r="J42">
        <f t="shared" si="5"/>
        <v>1.3685507048036131E-4</v>
      </c>
      <c r="K42">
        <f t="shared" si="6"/>
        <v>1.7654304091966607E-2</v>
      </c>
      <c r="L42">
        <f t="shared" si="9"/>
        <v>0.26927004431172402</v>
      </c>
      <c r="M42" s="32">
        <f t="shared" si="8"/>
        <v>7.1875415945694132E-3</v>
      </c>
    </row>
    <row r="43" spans="1:13" x14ac:dyDescent="0.25">
      <c r="A43" s="4">
        <v>43901</v>
      </c>
      <c r="B43">
        <v>7755</v>
      </c>
      <c r="C43">
        <v>60</v>
      </c>
      <c r="D43">
        <v>288</v>
      </c>
      <c r="E43">
        <f t="shared" si="3"/>
        <v>242</v>
      </c>
      <c r="F43">
        <f t="shared" si="3"/>
        <v>6</v>
      </c>
      <c r="G43">
        <f t="shared" si="3"/>
        <v>41</v>
      </c>
      <c r="H43">
        <f t="shared" si="1"/>
        <v>7407</v>
      </c>
      <c r="I43">
        <f t="shared" si="4"/>
        <v>3.3560103707961482E-2</v>
      </c>
      <c r="J43">
        <f t="shared" si="5"/>
        <v>8.3194675540765393E-4</v>
      </c>
      <c r="K43">
        <f t="shared" si="6"/>
        <v>5.6849694952856352E-3</v>
      </c>
      <c r="L43">
        <f t="shared" si="9"/>
        <v>5.1496908072727274</v>
      </c>
      <c r="M43" s="32">
        <f t="shared" si="8"/>
        <v>7.7369439071566732E-3</v>
      </c>
    </row>
    <row r="44" spans="1:13" x14ac:dyDescent="0.25">
      <c r="A44" s="4">
        <v>43902</v>
      </c>
      <c r="B44">
        <v>7869</v>
      </c>
      <c r="C44">
        <v>66</v>
      </c>
      <c r="D44">
        <v>333</v>
      </c>
      <c r="E44">
        <f t="shared" si="3"/>
        <v>114</v>
      </c>
      <c r="F44">
        <f t="shared" si="3"/>
        <v>6</v>
      </c>
      <c r="G44">
        <f t="shared" si="3"/>
        <v>45</v>
      </c>
      <c r="H44">
        <f t="shared" si="1"/>
        <v>7470</v>
      </c>
      <c r="I44">
        <f t="shared" si="4"/>
        <v>1.539317487511758E-2</v>
      </c>
      <c r="J44">
        <f t="shared" si="5"/>
        <v>8.1004455245038481E-4</v>
      </c>
      <c r="K44">
        <f t="shared" si="6"/>
        <v>6.0753341433778859E-3</v>
      </c>
      <c r="L44">
        <f t="shared" si="9"/>
        <v>2.2356322803920765</v>
      </c>
      <c r="M44" s="32">
        <f t="shared" si="8"/>
        <v>8.3873427373236751E-3</v>
      </c>
    </row>
    <row r="45" spans="1:13" x14ac:dyDescent="0.25">
      <c r="A45" s="4">
        <v>43903</v>
      </c>
      <c r="B45">
        <v>7979</v>
      </c>
      <c r="C45">
        <v>66</v>
      </c>
      <c r="D45">
        <v>510</v>
      </c>
      <c r="E45">
        <f t="shared" si="3"/>
        <v>110</v>
      </c>
      <c r="F45">
        <f t="shared" si="3"/>
        <v>0</v>
      </c>
      <c r="G45">
        <f t="shared" si="3"/>
        <v>177</v>
      </c>
      <c r="H45">
        <f t="shared" si="1"/>
        <v>7403</v>
      </c>
      <c r="I45">
        <f t="shared" si="4"/>
        <v>1.4727829428726073E-2</v>
      </c>
      <c r="J45">
        <f t="shared" si="5"/>
        <v>0</v>
      </c>
      <c r="K45">
        <f t="shared" si="6"/>
        <v>2.3694779116465864E-2</v>
      </c>
      <c r="L45">
        <f t="shared" si="9"/>
        <v>0.62156432673776141</v>
      </c>
      <c r="M45" s="32">
        <f t="shared" si="8"/>
        <v>8.2717132472740953E-3</v>
      </c>
    </row>
    <row r="46" spans="1:13" x14ac:dyDescent="0.25">
      <c r="A46" s="22">
        <v>43904</v>
      </c>
      <c r="B46" s="6">
        <v>8086</v>
      </c>
      <c r="C46" s="6">
        <v>72</v>
      </c>
      <c r="D46" s="6">
        <v>510</v>
      </c>
      <c r="E46" s="6">
        <f t="shared" si="3"/>
        <v>107</v>
      </c>
      <c r="F46" s="6">
        <f t="shared" si="3"/>
        <v>6</v>
      </c>
      <c r="G46" s="6">
        <f t="shared" si="3"/>
        <v>0</v>
      </c>
      <c r="H46" s="6">
        <f t="shared" si="1"/>
        <v>7504</v>
      </c>
      <c r="I46">
        <f t="shared" si="4"/>
        <v>1.4455849649257793E-2</v>
      </c>
      <c r="J46" s="6">
        <f t="shared" si="5"/>
        <v>8.1048223693097393E-4</v>
      </c>
      <c r="K46" s="6">
        <f t="shared" si="6"/>
        <v>0</v>
      </c>
      <c r="L46" s="6">
        <f t="shared" si="9"/>
        <v>17.836109158909242</v>
      </c>
      <c r="M46" s="32">
        <f t="shared" si="8"/>
        <v>8.9042790007420238E-3</v>
      </c>
    </row>
    <row r="47" spans="1:13" x14ac:dyDescent="0.25">
      <c r="A47" s="20">
        <v>43905</v>
      </c>
      <c r="B47" s="21">
        <v>8162</v>
      </c>
      <c r="C47" s="21">
        <v>75</v>
      </c>
      <c r="D47" s="21">
        <v>510</v>
      </c>
      <c r="E47" s="21">
        <f t="shared" si="3"/>
        <v>76</v>
      </c>
      <c r="F47" s="21">
        <f t="shared" si="3"/>
        <v>3</v>
      </c>
      <c r="G47" s="21">
        <f t="shared" si="3"/>
        <v>0</v>
      </c>
      <c r="H47" s="21">
        <f t="shared" si="1"/>
        <v>7577</v>
      </c>
      <c r="I47" s="21">
        <f t="shared" si="4"/>
        <v>1.0129529364348907E-2</v>
      </c>
      <c r="J47" s="21">
        <f t="shared" si="5"/>
        <v>3.997867803837953E-4</v>
      </c>
      <c r="K47" s="21">
        <f t="shared" si="6"/>
        <v>0</v>
      </c>
      <c r="L47" s="21">
        <f t="shared" si="9"/>
        <v>25.337329450024733</v>
      </c>
      <c r="M47" s="46">
        <f t="shared" si="8"/>
        <v>9.1889242832639065E-3</v>
      </c>
    </row>
    <row r="48" spans="1:13" x14ac:dyDescent="0.25">
      <c r="A48" s="22">
        <v>43906</v>
      </c>
      <c r="B48" s="6">
        <v>8236</v>
      </c>
      <c r="C48" s="6">
        <v>75</v>
      </c>
      <c r="D48" s="6">
        <v>1137</v>
      </c>
      <c r="E48" s="6">
        <f t="shared" si="3"/>
        <v>74</v>
      </c>
      <c r="F48" s="6">
        <f t="shared" si="3"/>
        <v>0</v>
      </c>
      <c r="G48" s="6">
        <f t="shared" si="3"/>
        <v>627</v>
      </c>
      <c r="H48" s="6">
        <f t="shared" si="1"/>
        <v>7024</v>
      </c>
      <c r="I48">
        <f t="shared" si="4"/>
        <v>9.7679533585154771E-3</v>
      </c>
      <c r="J48" s="6">
        <f t="shared" si="5"/>
        <v>0</v>
      </c>
      <c r="K48" s="6">
        <f t="shared" si="6"/>
        <v>8.2750428929655534E-2</v>
      </c>
      <c r="L48" s="6">
        <f t="shared" si="9"/>
        <v>0.11804112057013041</v>
      </c>
      <c r="M48" s="32">
        <f t="shared" si="8"/>
        <v>9.1063623118018463E-3</v>
      </c>
    </row>
    <row r="49" spans="1:13" x14ac:dyDescent="0.25">
      <c r="A49" s="22">
        <v>43907</v>
      </c>
      <c r="B49" s="6">
        <v>8320</v>
      </c>
      <c r="C49" s="6">
        <v>81</v>
      </c>
      <c r="D49" s="6">
        <v>1407</v>
      </c>
      <c r="E49" s="6">
        <f t="shared" si="3"/>
        <v>84</v>
      </c>
      <c r="F49" s="6">
        <f t="shared" si="3"/>
        <v>6</v>
      </c>
      <c r="G49" s="6">
        <f t="shared" si="3"/>
        <v>270</v>
      </c>
      <c r="H49" s="6">
        <f t="shared" si="1"/>
        <v>6832</v>
      </c>
      <c r="I49">
        <f t="shared" si="4"/>
        <v>1.1960919151705553E-2</v>
      </c>
      <c r="J49" s="6">
        <f t="shared" si="5"/>
        <v>8.5421412300683373E-4</v>
      </c>
      <c r="K49" s="6">
        <f t="shared" si="6"/>
        <v>3.843963553530752E-2</v>
      </c>
      <c r="L49" s="6">
        <f t="shared" si="9"/>
        <v>0.30439672507818766</v>
      </c>
      <c r="M49" s="32">
        <f t="shared" si="8"/>
        <v>9.7355769230769232E-3</v>
      </c>
    </row>
    <row r="50" spans="1:13" x14ac:dyDescent="0.25">
      <c r="A50" s="22">
        <v>43908</v>
      </c>
      <c r="B50" s="6">
        <v>8413</v>
      </c>
      <c r="C50" s="6">
        <v>84</v>
      </c>
      <c r="D50" s="51">
        <v>1540</v>
      </c>
      <c r="E50" s="6">
        <f t="shared" si="3"/>
        <v>93</v>
      </c>
      <c r="F50" s="6">
        <f t="shared" si="3"/>
        <v>3</v>
      </c>
      <c r="G50" s="6">
        <f t="shared" si="3"/>
        <v>133</v>
      </c>
      <c r="H50" s="6">
        <f t="shared" si="1"/>
        <v>6789</v>
      </c>
      <c r="I50">
        <f t="shared" si="4"/>
        <v>1.3614621568508735E-2</v>
      </c>
      <c r="J50" s="6">
        <f t="shared" si="5"/>
        <v>4.3911007025761124E-4</v>
      </c>
      <c r="K50" s="6">
        <f t="shared" si="6"/>
        <v>1.9467213114754099E-2</v>
      </c>
      <c r="L50" s="6">
        <f t="shared" si="9"/>
        <v>0.68393451879449763</v>
      </c>
      <c r="M50" s="32">
        <f t="shared" si="8"/>
        <v>9.9845477237608463E-3</v>
      </c>
    </row>
    <row r="51" spans="1:13" x14ac:dyDescent="0.25">
      <c r="A51" s="22">
        <v>43909</v>
      </c>
      <c r="B51" s="6">
        <v>8565</v>
      </c>
      <c r="C51" s="6">
        <v>91</v>
      </c>
      <c r="D51" s="51">
        <v>1540</v>
      </c>
      <c r="E51" s="6">
        <f t="shared" si="3"/>
        <v>152</v>
      </c>
      <c r="F51" s="6">
        <f t="shared" si="3"/>
        <v>7</v>
      </c>
      <c r="G51" s="6">
        <f t="shared" si="3"/>
        <v>0</v>
      </c>
      <c r="H51" s="6">
        <f t="shared" si="1"/>
        <v>6934</v>
      </c>
      <c r="I51">
        <f t="shared" si="4"/>
        <v>2.2392833478191713E-2</v>
      </c>
      <c r="J51" s="6">
        <f t="shared" si="5"/>
        <v>1.0310796877301518E-3</v>
      </c>
      <c r="K51" s="6">
        <f t="shared" si="6"/>
        <v>0</v>
      </c>
      <c r="L51" s="6">
        <f t="shared" si="9"/>
        <v>21.717849497634791</v>
      </c>
      <c r="M51" s="32">
        <f t="shared" si="8"/>
        <v>1.0624635143023935E-2</v>
      </c>
    </row>
    <row r="52" spans="1:13" x14ac:dyDescent="0.25">
      <c r="A52" s="22">
        <v>43910</v>
      </c>
      <c r="B52" s="6">
        <v>8652</v>
      </c>
      <c r="C52" s="6">
        <v>94</v>
      </c>
      <c r="D52" s="51">
        <v>1540</v>
      </c>
      <c r="E52" s="6">
        <f t="shared" si="3"/>
        <v>87</v>
      </c>
      <c r="F52" s="6">
        <f t="shared" si="3"/>
        <v>3</v>
      </c>
      <c r="G52" s="6">
        <f t="shared" si="3"/>
        <v>0</v>
      </c>
      <c r="H52" s="6">
        <f t="shared" si="1"/>
        <v>7018</v>
      </c>
      <c r="I52">
        <f t="shared" si="4"/>
        <v>1.2548966916280567E-2</v>
      </c>
      <c r="J52" s="6">
        <f t="shared" si="5"/>
        <v>4.326507066628209E-4</v>
      </c>
      <c r="K52" s="6">
        <f t="shared" si="6"/>
        <v>0</v>
      </c>
      <c r="L52" s="6">
        <f t="shared" si="9"/>
        <v>29.004845532496482</v>
      </c>
      <c r="M52" s="32">
        <f t="shared" si="8"/>
        <v>1.0864539990753583E-2</v>
      </c>
    </row>
    <row r="53" spans="1:13" x14ac:dyDescent="0.25">
      <c r="A53" s="22">
        <v>43911</v>
      </c>
      <c r="B53" s="6">
        <v>8799</v>
      </c>
      <c r="C53" s="6">
        <v>102</v>
      </c>
      <c r="D53" s="51">
        <v>1540</v>
      </c>
      <c r="E53" s="6">
        <f t="shared" si="3"/>
        <v>147</v>
      </c>
      <c r="F53" s="6">
        <f t="shared" si="3"/>
        <v>8</v>
      </c>
      <c r="G53" s="6">
        <f t="shared" si="3"/>
        <v>0</v>
      </c>
      <c r="H53" s="6">
        <f t="shared" si="1"/>
        <v>7157</v>
      </c>
      <c r="I53">
        <f t="shared" si="4"/>
        <v>2.0949673891281235E-2</v>
      </c>
      <c r="J53" s="6">
        <f t="shared" si="5"/>
        <v>1.139925904816187E-3</v>
      </c>
      <c r="K53" s="6">
        <f t="shared" si="6"/>
        <v>0</v>
      </c>
      <c r="L53" s="6">
        <f t="shared" si="9"/>
        <v>18.378101421126463</v>
      </c>
      <c r="M53" s="32">
        <f t="shared" si="8"/>
        <v>1.1592226389362428E-2</v>
      </c>
    </row>
    <row r="54" spans="1:13" x14ac:dyDescent="0.25">
      <c r="A54" s="4">
        <v>43912</v>
      </c>
      <c r="B54">
        <v>8961</v>
      </c>
      <c r="C54">
        <v>111</v>
      </c>
      <c r="D54">
        <v>2909</v>
      </c>
      <c r="E54">
        <f t="shared" si="3"/>
        <v>162</v>
      </c>
      <c r="F54">
        <f t="shared" si="3"/>
        <v>9</v>
      </c>
      <c r="G54" s="6">
        <f t="shared" si="3"/>
        <v>1369</v>
      </c>
      <c r="H54">
        <f t="shared" si="1"/>
        <v>5941</v>
      </c>
      <c r="I54">
        <f t="shared" si="4"/>
        <v>2.2639067736347638E-2</v>
      </c>
      <c r="J54">
        <f t="shared" si="5"/>
        <v>1.2575101299427134E-3</v>
      </c>
      <c r="K54">
        <f t="shared" si="6"/>
        <v>0.19128126309906385</v>
      </c>
      <c r="L54">
        <f t="shared" si="9"/>
        <v>0.11758186341730047</v>
      </c>
      <c r="M54" s="32">
        <f t="shared" si="8"/>
        <v>1.2387010378305993E-2</v>
      </c>
    </row>
    <row r="55" spans="1:13" x14ac:dyDescent="0.25">
      <c r="A55" s="4">
        <v>43913</v>
      </c>
      <c r="B55">
        <v>8961</v>
      </c>
      <c r="C55">
        <v>111</v>
      </c>
      <c r="D55">
        <v>2909</v>
      </c>
      <c r="E55">
        <f t="shared" ref="E55:G62" si="10">B55-B54</f>
        <v>0</v>
      </c>
      <c r="F55">
        <f t="shared" si="10"/>
        <v>0</v>
      </c>
      <c r="G55" s="6">
        <f t="shared" si="10"/>
        <v>0</v>
      </c>
      <c r="H55">
        <f t="shared" si="1"/>
        <v>5941</v>
      </c>
      <c r="I55">
        <f t="shared" si="4"/>
        <v>0</v>
      </c>
      <c r="J55">
        <f t="shared" si="5"/>
        <v>0</v>
      </c>
      <c r="K55">
        <f t="shared" si="6"/>
        <v>0</v>
      </c>
      <c r="L55" s="19">
        <v>0</v>
      </c>
      <c r="M55" s="32">
        <f t="shared" si="8"/>
        <v>1.2387010378305993E-2</v>
      </c>
    </row>
    <row r="56" spans="1:13" x14ac:dyDescent="0.25">
      <c r="A56" s="4">
        <v>43914</v>
      </c>
      <c r="B56">
        <v>9037</v>
      </c>
      <c r="C56">
        <v>120</v>
      </c>
      <c r="D56">
        <v>3507</v>
      </c>
      <c r="E56">
        <f t="shared" si="10"/>
        <v>76</v>
      </c>
      <c r="F56">
        <f t="shared" si="10"/>
        <v>9</v>
      </c>
      <c r="G56" s="6">
        <f t="shared" si="10"/>
        <v>598</v>
      </c>
      <c r="H56">
        <f t="shared" si="1"/>
        <v>5410</v>
      </c>
      <c r="I56">
        <f t="shared" si="4"/>
        <v>1.2794695481717865E-2</v>
      </c>
      <c r="J56">
        <f t="shared" si="5"/>
        <v>1.5148964820737249E-3</v>
      </c>
      <c r="K56">
        <f t="shared" si="6"/>
        <v>0.10065645514223195</v>
      </c>
      <c r="L56">
        <f t="shared" si="9"/>
        <v>0.12522781854511669</v>
      </c>
      <c r="M56" s="32">
        <f t="shared" si="8"/>
        <v>1.3278742945667809E-2</v>
      </c>
    </row>
    <row r="57" spans="1:13" x14ac:dyDescent="0.25">
      <c r="A57" s="4">
        <v>43915</v>
      </c>
      <c r="B57">
        <v>9137</v>
      </c>
      <c r="C57">
        <v>126</v>
      </c>
      <c r="D57">
        <v>3730</v>
      </c>
      <c r="E57">
        <f t="shared" si="10"/>
        <v>100</v>
      </c>
      <c r="F57">
        <f t="shared" si="10"/>
        <v>6</v>
      </c>
      <c r="G57">
        <f t="shared" si="10"/>
        <v>223</v>
      </c>
      <c r="H57">
        <f t="shared" si="1"/>
        <v>5281</v>
      </c>
      <c r="I57">
        <f t="shared" si="4"/>
        <v>1.8487547075763975E-2</v>
      </c>
      <c r="J57">
        <f t="shared" si="5"/>
        <v>1.1090573012939001E-3</v>
      </c>
      <c r="K57">
        <f t="shared" si="6"/>
        <v>4.1219963031423293E-2</v>
      </c>
      <c r="L57">
        <f t="shared" si="9"/>
        <v>0.43675820820909644</v>
      </c>
      <c r="M57" s="32">
        <f t="shared" si="8"/>
        <v>1.3790084272737223E-2</v>
      </c>
    </row>
    <row r="58" spans="1:13" x14ac:dyDescent="0.25">
      <c r="A58" s="4">
        <v>43916</v>
      </c>
      <c r="B58">
        <v>9241</v>
      </c>
      <c r="C58">
        <v>131</v>
      </c>
      <c r="D58">
        <v>4144</v>
      </c>
      <c r="E58">
        <f t="shared" si="10"/>
        <v>104</v>
      </c>
      <c r="F58">
        <f t="shared" si="10"/>
        <v>5</v>
      </c>
      <c r="G58">
        <f t="shared" si="10"/>
        <v>414</v>
      </c>
      <c r="H58">
        <f t="shared" si="1"/>
        <v>4966</v>
      </c>
      <c r="I58">
        <f t="shared" si="4"/>
        <v>1.9696750196913138E-2</v>
      </c>
      <c r="J58">
        <f t="shared" si="5"/>
        <v>9.4679038060973305E-4</v>
      </c>
      <c r="K58">
        <f t="shared" si="6"/>
        <v>7.8394243514485887E-2</v>
      </c>
      <c r="L58">
        <f t="shared" si="9"/>
        <v>0.24825426680166657</v>
      </c>
      <c r="M58" s="32">
        <f t="shared" si="8"/>
        <v>1.4175954983226923E-2</v>
      </c>
    </row>
    <row r="59" spans="1:13" x14ac:dyDescent="0.25">
      <c r="A59" s="4">
        <v>43917</v>
      </c>
      <c r="B59">
        <v>9332</v>
      </c>
      <c r="C59">
        <v>139</v>
      </c>
      <c r="D59">
        <v>4528</v>
      </c>
      <c r="E59">
        <f t="shared" si="10"/>
        <v>91</v>
      </c>
      <c r="F59">
        <f t="shared" si="10"/>
        <v>8</v>
      </c>
      <c r="G59">
        <f t="shared" si="10"/>
        <v>384</v>
      </c>
      <c r="H59">
        <f t="shared" si="1"/>
        <v>4665</v>
      </c>
      <c r="I59">
        <f t="shared" si="4"/>
        <v>1.8327910839037849E-2</v>
      </c>
      <c r="J59">
        <f t="shared" si="5"/>
        <v>1.6109544905356424E-3</v>
      </c>
      <c r="K59">
        <f t="shared" si="6"/>
        <v>7.732581554571083E-2</v>
      </c>
      <c r="L59">
        <f t="shared" si="9"/>
        <v>0.23218470721087237</v>
      </c>
      <c r="M59" s="32">
        <f t="shared" si="8"/>
        <v>1.4894984997856837E-2</v>
      </c>
    </row>
    <row r="60" spans="1:13" x14ac:dyDescent="0.25">
      <c r="A60" s="4">
        <v>43918</v>
      </c>
      <c r="B60">
        <v>9478</v>
      </c>
      <c r="C60">
        <v>144</v>
      </c>
      <c r="D60">
        <v>4811</v>
      </c>
      <c r="E60">
        <f t="shared" si="10"/>
        <v>146</v>
      </c>
      <c r="F60">
        <f t="shared" si="10"/>
        <v>5</v>
      </c>
      <c r="G60">
        <f t="shared" si="10"/>
        <v>283</v>
      </c>
      <c r="H60">
        <f t="shared" si="1"/>
        <v>4523</v>
      </c>
      <c r="I60">
        <f t="shared" si="4"/>
        <v>3.1302589433969089E-2</v>
      </c>
      <c r="J60">
        <f t="shared" si="5"/>
        <v>1.0718113612004287E-3</v>
      </c>
      <c r="K60">
        <f t="shared" si="6"/>
        <v>6.0664523043944263E-2</v>
      </c>
      <c r="L60">
        <f t="shared" si="9"/>
        <v>0.50703673510231184</v>
      </c>
      <c r="M60" s="32">
        <f t="shared" si="8"/>
        <v>1.519307870858831E-2</v>
      </c>
    </row>
    <row r="61" spans="1:13" x14ac:dyDescent="0.25">
      <c r="A61" s="4">
        <v>43919</v>
      </c>
      <c r="B61">
        <v>9583</v>
      </c>
      <c r="C61">
        <v>152</v>
      </c>
      <c r="D61">
        <v>5033</v>
      </c>
      <c r="E61">
        <f t="shared" si="10"/>
        <v>105</v>
      </c>
      <c r="F61">
        <f t="shared" si="10"/>
        <v>8</v>
      </c>
      <c r="G61">
        <f t="shared" si="10"/>
        <v>222</v>
      </c>
      <c r="H61">
        <f t="shared" si="1"/>
        <v>4398</v>
      </c>
      <c r="I61">
        <f t="shared" si="4"/>
        <v>2.3218972952516313E-2</v>
      </c>
      <c r="J61">
        <f t="shared" si="5"/>
        <v>1.7687375635640063E-3</v>
      </c>
      <c r="K61">
        <f t="shared" si="6"/>
        <v>4.9082467388901173E-2</v>
      </c>
      <c r="L61">
        <f t="shared" si="9"/>
        <v>0.45660615071404903</v>
      </c>
      <c r="M61" s="32">
        <f t="shared" si="8"/>
        <v>1.5861421266826672E-2</v>
      </c>
    </row>
    <row r="62" spans="1:13" x14ac:dyDescent="0.25">
      <c r="A62" s="4">
        <v>43920</v>
      </c>
      <c r="B62">
        <v>9661</v>
      </c>
      <c r="C62">
        <v>158</v>
      </c>
      <c r="D62">
        <v>5228</v>
      </c>
      <c r="E62">
        <f t="shared" si="10"/>
        <v>78</v>
      </c>
      <c r="F62">
        <f t="shared" si="10"/>
        <v>6</v>
      </c>
      <c r="G62">
        <f t="shared" si="10"/>
        <v>195</v>
      </c>
      <c r="H62">
        <f t="shared" si="1"/>
        <v>4275</v>
      </c>
      <c r="I62">
        <f t="shared" si="4"/>
        <v>1.7738649869596699E-2</v>
      </c>
      <c r="J62">
        <f t="shared" si="5"/>
        <v>1.364256480218281E-3</v>
      </c>
      <c r="K62">
        <f t="shared" si="6"/>
        <v>4.4338335607094131E-2</v>
      </c>
      <c r="L62">
        <f t="shared" si="9"/>
        <v>0.38813224938550389</v>
      </c>
      <c r="M62" s="32">
        <f t="shared" si="8"/>
        <v>1.6354414656867818E-2</v>
      </c>
    </row>
    <row r="63" spans="1:13" x14ac:dyDescent="0.25">
      <c r="A63" s="4">
        <v>43921</v>
      </c>
      <c r="B63">
        <v>9786</v>
      </c>
      <c r="C63">
        <v>162</v>
      </c>
      <c r="D63">
        <v>5408</v>
      </c>
      <c r="E63">
        <f t="shared" ref="E63" si="11">B63-B62</f>
        <v>125</v>
      </c>
      <c r="F63">
        <f t="shared" ref="F63" si="12">C63-C62</f>
        <v>4</v>
      </c>
      <c r="G63">
        <f t="shared" ref="G63:G69" si="13">D63-D62</f>
        <v>180</v>
      </c>
      <c r="H63">
        <f t="shared" ref="H63" si="14">B63-C63-D63</f>
        <v>4216</v>
      </c>
      <c r="I63">
        <f t="shared" si="4"/>
        <v>2.9245276967616533E-2</v>
      </c>
      <c r="J63">
        <f t="shared" si="5"/>
        <v>9.3567251461988308E-4</v>
      </c>
      <c r="K63">
        <f t="shared" si="6"/>
        <v>4.2105263157894736E-2</v>
      </c>
      <c r="L63">
        <f t="shared" si="9"/>
        <v>0.6794758643291342</v>
      </c>
      <c r="M63" s="32">
        <f t="shared" si="8"/>
        <v>1.6554261189454321E-2</v>
      </c>
    </row>
    <row r="64" spans="1:13" x14ac:dyDescent="0.25">
      <c r="A64" s="4">
        <v>43922</v>
      </c>
      <c r="B64">
        <v>9887</v>
      </c>
      <c r="C64">
        <v>165</v>
      </c>
      <c r="D64" s="50">
        <v>5567</v>
      </c>
      <c r="E64">
        <f t="shared" ref="E64" si="15">B64-B63</f>
        <v>101</v>
      </c>
      <c r="F64">
        <f t="shared" ref="F64" si="16">C64-C63</f>
        <v>3</v>
      </c>
      <c r="G64">
        <f t="shared" si="13"/>
        <v>159</v>
      </c>
      <c r="H64">
        <f t="shared" ref="H64" si="17">B64-C64-D64</f>
        <v>4155</v>
      </c>
      <c r="I64">
        <f t="shared" si="4"/>
        <v>2.3960930276151555E-2</v>
      </c>
      <c r="J64">
        <f t="shared" si="5"/>
        <v>7.1157495256166982E-4</v>
      </c>
      <c r="K64">
        <f t="shared" si="6"/>
        <v>3.77134724857685E-2</v>
      </c>
      <c r="L64">
        <f t="shared" si="9"/>
        <v>0.62357581508799365</v>
      </c>
      <c r="M64" s="32">
        <f t="shared" si="8"/>
        <v>1.6688580964903409E-2</v>
      </c>
    </row>
    <row r="65" spans="1:13" x14ac:dyDescent="0.25">
      <c r="A65" s="4">
        <v>43923</v>
      </c>
      <c r="B65">
        <v>9976</v>
      </c>
      <c r="C65">
        <v>169</v>
      </c>
      <c r="D65" s="50">
        <v>5828</v>
      </c>
      <c r="E65">
        <f t="shared" ref="E65" si="18">B65-B64</f>
        <v>89</v>
      </c>
      <c r="F65">
        <f t="shared" ref="F65" si="19">C65-C64</f>
        <v>4</v>
      </c>
      <c r="G65">
        <f t="shared" si="13"/>
        <v>261</v>
      </c>
      <c r="H65">
        <f t="shared" ref="H65" si="20">B65-C65-D65</f>
        <v>3979</v>
      </c>
      <c r="I65">
        <f t="shared" si="4"/>
        <v>2.1424107462115399E-2</v>
      </c>
      <c r="J65">
        <f t="shared" si="5"/>
        <v>9.6269554753309261E-4</v>
      </c>
      <c r="K65">
        <f t="shared" si="6"/>
        <v>6.2815884476534301E-2</v>
      </c>
      <c r="L65">
        <f t="shared" si="9"/>
        <v>0.33591383586826218</v>
      </c>
      <c r="M65" s="32">
        <f t="shared" si="8"/>
        <v>1.6940657578187652E-2</v>
      </c>
    </row>
    <row r="66" spans="1:13" x14ac:dyDescent="0.25">
      <c r="A66" s="4">
        <v>43924</v>
      </c>
      <c r="B66">
        <v>10062</v>
      </c>
      <c r="C66">
        <v>174</v>
      </c>
      <c r="D66" s="50">
        <v>6021</v>
      </c>
      <c r="E66">
        <f t="shared" ref="E66:E67" si="21">B66-B65</f>
        <v>86</v>
      </c>
      <c r="F66">
        <f t="shared" ref="F66:F67" si="22">C66-C65</f>
        <v>5</v>
      </c>
      <c r="G66">
        <f t="shared" si="13"/>
        <v>193</v>
      </c>
      <c r="H66">
        <f t="shared" ref="H66:H67" si="23">B66-C66-D66</f>
        <v>3867</v>
      </c>
      <c r="I66">
        <f t="shared" si="4"/>
        <v>2.1617677106600185E-2</v>
      </c>
      <c r="J66">
        <f t="shared" si="5"/>
        <v>1.2565971349585323E-3</v>
      </c>
      <c r="K66">
        <f t="shared" si="6"/>
        <v>4.8504649409399345E-2</v>
      </c>
      <c r="L66">
        <f t="shared" ref="L66:L67" si="24">I66/(J66+K66)</f>
        <v>0.43442796569273806</v>
      </c>
      <c r="M66" s="32">
        <f t="shared" si="8"/>
        <v>1.7292784734645201E-2</v>
      </c>
    </row>
    <row r="67" spans="1:13" x14ac:dyDescent="0.25">
      <c r="A67" s="4">
        <v>43925</v>
      </c>
      <c r="B67">
        <v>10156</v>
      </c>
      <c r="C67">
        <v>177</v>
      </c>
      <c r="D67" s="50">
        <v>6325</v>
      </c>
      <c r="E67">
        <f t="shared" si="21"/>
        <v>94</v>
      </c>
      <c r="F67">
        <f t="shared" si="22"/>
        <v>3</v>
      </c>
      <c r="G67">
        <f t="shared" si="13"/>
        <v>304</v>
      </c>
      <c r="H67">
        <f t="shared" si="23"/>
        <v>3654</v>
      </c>
      <c r="I67">
        <f t="shared" si="4"/>
        <v>2.4313020919542367E-2</v>
      </c>
      <c r="J67">
        <f t="shared" si="5"/>
        <v>7.7579519006982156E-4</v>
      </c>
      <c r="K67">
        <f t="shared" si="6"/>
        <v>7.8613912593741925E-2</v>
      </c>
      <c r="L67">
        <f t="shared" si="24"/>
        <v>0.30624902897677631</v>
      </c>
      <c r="M67" s="32">
        <f t="shared" si="8"/>
        <v>1.7428121307601418E-2</v>
      </c>
    </row>
    <row r="68" spans="1:13" x14ac:dyDescent="0.25">
      <c r="A68" s="4">
        <v>43926</v>
      </c>
      <c r="B68">
        <v>10237</v>
      </c>
      <c r="C68">
        <v>183</v>
      </c>
      <c r="D68" s="50">
        <v>6463</v>
      </c>
      <c r="E68">
        <f t="shared" ref="E68" si="25">B68-B67</f>
        <v>81</v>
      </c>
      <c r="F68">
        <f t="shared" ref="F68" si="26">C68-C67</f>
        <v>6</v>
      </c>
      <c r="G68">
        <f t="shared" si="13"/>
        <v>138</v>
      </c>
      <c r="H68">
        <f t="shared" ref="H68" si="27">B68-C68-D68</f>
        <v>3591</v>
      </c>
      <c r="I68">
        <f t="shared" si="4"/>
        <v>2.2171879750074782E-2</v>
      </c>
      <c r="J68">
        <f t="shared" si="5"/>
        <v>1.6420361247947454E-3</v>
      </c>
      <c r="K68">
        <f t="shared" si="6"/>
        <v>3.7766830870279149E-2</v>
      </c>
      <c r="L68">
        <f t="shared" ref="L68" si="28">I68/(J68+K68)</f>
        <v>0.56261144865814761</v>
      </c>
      <c r="M68" s="32">
        <f t="shared" si="8"/>
        <v>1.7876330956334865E-2</v>
      </c>
    </row>
    <row r="69" spans="1:13" x14ac:dyDescent="0.25">
      <c r="A69" s="4">
        <v>43927</v>
      </c>
      <c r="B69">
        <v>10284</v>
      </c>
      <c r="C69">
        <v>186</v>
      </c>
      <c r="D69">
        <v>6598</v>
      </c>
      <c r="E69">
        <f t="shared" ref="E69" si="29">B69-B68</f>
        <v>47</v>
      </c>
      <c r="F69">
        <f t="shared" ref="F69" si="30">C69-C68</f>
        <v>3</v>
      </c>
      <c r="G69">
        <f t="shared" si="13"/>
        <v>135</v>
      </c>
      <c r="H69">
        <f t="shared" ref="H69" si="31">B69-C69-D69</f>
        <v>3500</v>
      </c>
      <c r="I69">
        <f t="shared" si="4"/>
        <v>1.3090890125096708E-2</v>
      </c>
      <c r="J69">
        <f t="shared" si="5"/>
        <v>8.3542188805346695E-4</v>
      </c>
      <c r="K69">
        <f t="shared" si="6"/>
        <v>3.7593984962406013E-2</v>
      </c>
      <c r="L69">
        <f t="shared" ref="L69" si="32">I69/(J69+K69)</f>
        <v>0.34064772782045133</v>
      </c>
      <c r="M69" s="32">
        <f t="shared" si="8"/>
        <v>1.8086347724620769E-2</v>
      </c>
    </row>
    <row r="70" spans="1:13" x14ac:dyDescent="0.25">
      <c r="A70" s="4">
        <v>43928</v>
      </c>
      <c r="B70">
        <v>10331</v>
      </c>
      <c r="C70">
        <v>192</v>
      </c>
      <c r="D70">
        <v>6694</v>
      </c>
      <c r="E70">
        <f t="shared" ref="E70" si="33">B70-B69</f>
        <v>47</v>
      </c>
      <c r="F70">
        <f t="shared" ref="F70" si="34">C70-C69</f>
        <v>6</v>
      </c>
      <c r="G70">
        <f t="shared" ref="G70" si="35">D70-D69</f>
        <v>96</v>
      </c>
      <c r="H70">
        <f t="shared" ref="H70" si="36">B70-C70-D70</f>
        <v>3445</v>
      </c>
      <c r="I70">
        <f t="shared" ref="I70:I72" si="37">E70/H69*$B$2/($B$2-B69)</f>
        <v>1.3431265583652346E-2</v>
      </c>
      <c r="J70">
        <f t="shared" ref="J70" si="38">F70/H69</f>
        <v>1.7142857142857142E-3</v>
      </c>
      <c r="K70">
        <f t="shared" ref="K70" si="39">G70/H69</f>
        <v>2.7428571428571427E-2</v>
      </c>
      <c r="L70">
        <f t="shared" ref="L70" si="40">I70/(J70+K70)</f>
        <v>0.46087676022336488</v>
      </c>
      <c r="M70" s="32">
        <f t="shared" si="8"/>
        <v>1.8584841738457071E-2</v>
      </c>
    </row>
    <row r="71" spans="1:13" x14ac:dyDescent="0.25">
      <c r="A71" s="4">
        <v>43929</v>
      </c>
      <c r="B71">
        <v>10384</v>
      </c>
      <c r="C71">
        <v>200</v>
      </c>
      <c r="D71">
        <v>6776</v>
      </c>
      <c r="E71">
        <f t="shared" ref="E71" si="41">B71-B70</f>
        <v>53</v>
      </c>
      <c r="F71">
        <f t="shared" ref="F71" si="42">C71-C70</f>
        <v>8</v>
      </c>
      <c r="G71">
        <f t="shared" ref="G71" si="43">D71-D70</f>
        <v>82</v>
      </c>
      <c r="H71">
        <f t="shared" ref="H71" si="44">B71-C71-D71</f>
        <v>3408</v>
      </c>
      <c r="I71">
        <f t="shared" si="37"/>
        <v>1.5387716087208902E-2</v>
      </c>
      <c r="J71">
        <f t="shared" ref="J71" si="45">F71/H70</f>
        <v>2.3222060957910013E-3</v>
      </c>
      <c r="K71">
        <f t="shared" ref="K71" si="46">G71/H70</f>
        <v>2.3802612481857766E-2</v>
      </c>
      <c r="L71">
        <f t="shared" ref="L71" si="47">I71/(J71+K71)</f>
        <v>0.58900757689371852</v>
      </c>
      <c r="M71" s="32">
        <f t="shared" si="8"/>
        <v>1.9260400616332819E-2</v>
      </c>
    </row>
    <row r="72" spans="1:13" x14ac:dyDescent="0.25">
      <c r="A72" s="4">
        <v>43930</v>
      </c>
      <c r="B72">
        <v>10423</v>
      </c>
      <c r="C72">
        <v>204</v>
      </c>
      <c r="D72">
        <v>6973</v>
      </c>
      <c r="E72">
        <f t="shared" ref="E72" si="48">B72-B71</f>
        <v>39</v>
      </c>
      <c r="F72">
        <f t="shared" ref="F72" si="49">C72-C71</f>
        <v>4</v>
      </c>
      <c r="G72">
        <f t="shared" ref="G72" si="50">D72-D71</f>
        <v>197</v>
      </c>
      <c r="H72">
        <f t="shared" ref="H72" si="51">B72-C72-D72</f>
        <v>3246</v>
      </c>
      <c r="I72">
        <f t="shared" si="37"/>
        <v>1.1445980227108075E-2</v>
      </c>
      <c r="J72">
        <f t="shared" ref="J72" si="52">F72/H71</f>
        <v>1.1737089201877935E-3</v>
      </c>
      <c r="K72">
        <f t="shared" ref="K72" si="53">G72/H71</f>
        <v>5.7805164319248828E-2</v>
      </c>
      <c r="L72">
        <f t="shared" ref="L72" si="54">I72/(J72+K72)</f>
        <v>0.19406915728350407</v>
      </c>
      <c r="M72" s="32">
        <f t="shared" si="8"/>
        <v>1.9572100163100833E-2</v>
      </c>
    </row>
    <row r="73" spans="1:13" x14ac:dyDescent="0.25">
      <c r="A73" s="4">
        <v>43931</v>
      </c>
      <c r="B73">
        <v>10450</v>
      </c>
      <c r="C73">
        <v>208</v>
      </c>
      <c r="D73">
        <v>7117</v>
      </c>
      <c r="E73">
        <f t="shared" ref="E73" si="55">B73-B72</f>
        <v>27</v>
      </c>
      <c r="F73">
        <f t="shared" ref="F73" si="56">C73-C72</f>
        <v>4</v>
      </c>
      <c r="G73">
        <f t="shared" ref="G73" si="57">D73-D72</f>
        <v>144</v>
      </c>
      <c r="H73">
        <f t="shared" ref="H73" si="58">B73-C73-D73</f>
        <v>3125</v>
      </c>
      <c r="I73">
        <f t="shared" ref="I73" si="59">E73/H72*$B$2/($B$2-B72)</f>
        <v>8.31962113457369E-3</v>
      </c>
      <c r="J73">
        <f t="shared" ref="J73" si="60">F73/H72</f>
        <v>1.2322858903265558E-3</v>
      </c>
      <c r="K73">
        <f t="shared" ref="K73" si="61">G73/H72</f>
        <v>4.4362292051756007E-2</v>
      </c>
      <c r="L73">
        <f t="shared" ref="L73" si="62">I73/(J73+K73)</f>
        <v>0.18246952839747432</v>
      </c>
      <c r="M73" s="32">
        <f t="shared" si="8"/>
        <v>1.9904306220095695E-2</v>
      </c>
    </row>
    <row r="74" spans="1:13" x14ac:dyDescent="0.25">
      <c r="A74" s="4">
        <v>43932</v>
      </c>
      <c r="B74">
        <v>10480</v>
      </c>
      <c r="C74">
        <v>211</v>
      </c>
      <c r="D74">
        <v>7243</v>
      </c>
      <c r="E74">
        <f t="shared" ref="E74" si="63">B74-B73</f>
        <v>30</v>
      </c>
      <c r="F74">
        <f t="shared" ref="F74" si="64">C74-C73</f>
        <v>3</v>
      </c>
      <c r="G74">
        <f t="shared" ref="G74" si="65">D74-D73</f>
        <v>126</v>
      </c>
      <c r="H74">
        <f t="shared" ref="H74" si="66">B74-C74-D74</f>
        <v>3026</v>
      </c>
      <c r="I74">
        <f t="shared" ref="I74" si="67">E74/H73*$B$2/($B$2-B73)</f>
        <v>9.6019571298433318E-3</v>
      </c>
      <c r="J74">
        <f t="shared" ref="J74" si="68">F74/H73</f>
        <v>9.6000000000000002E-4</v>
      </c>
      <c r="K74">
        <f t="shared" ref="K74" si="69">G74/H73</f>
        <v>4.0320000000000002E-2</v>
      </c>
      <c r="L74">
        <f t="shared" ref="L74" si="70">I74/(J74+K74)</f>
        <v>0.23260555062604968</v>
      </c>
      <c r="M74" s="32">
        <f t="shared" si="8"/>
        <v>2.0133587786259542E-2</v>
      </c>
    </row>
    <row r="75" spans="1:13" x14ac:dyDescent="0.25">
      <c r="A75" s="4">
        <v>43933</v>
      </c>
      <c r="B75">
        <v>10512</v>
      </c>
      <c r="C75">
        <v>214</v>
      </c>
      <c r="D75">
        <v>7368</v>
      </c>
      <c r="E75">
        <f t="shared" ref="E75" si="71">B75-B74</f>
        <v>32</v>
      </c>
      <c r="F75">
        <f t="shared" ref="F75" si="72">C75-C74</f>
        <v>3</v>
      </c>
      <c r="G75">
        <f t="shared" ref="G75" si="73">D75-D74</f>
        <v>125</v>
      </c>
      <c r="H75">
        <f t="shared" ref="H75" si="74">B75-C75-D75</f>
        <v>2930</v>
      </c>
      <c r="I75">
        <f t="shared" ref="I75" si="75">E75/H74*$B$2/($B$2-B74)</f>
        <v>1.0577178618139059E-2</v>
      </c>
      <c r="J75">
        <f t="shared" ref="J75" si="76">F75/H74</f>
        <v>9.9140779907468612E-4</v>
      </c>
      <c r="K75">
        <f t="shared" ref="K75" si="77">G75/H74</f>
        <v>4.1308658294778589E-2</v>
      </c>
      <c r="L75">
        <f t="shared" ref="L75" si="78">I75/(J75+K75)</f>
        <v>0.25005111326944363</v>
      </c>
      <c r="M75" s="32">
        <f t="shared" si="8"/>
        <v>2.0357686453576863E-2</v>
      </c>
    </row>
    <row r="76" spans="1:13" x14ac:dyDescent="0.25">
      <c r="A76" s="4">
        <v>43934</v>
      </c>
      <c r="B76">
        <v>10537</v>
      </c>
      <c r="C76">
        <v>217</v>
      </c>
      <c r="D76">
        <v>7447</v>
      </c>
      <c r="E76">
        <f t="shared" ref="E76" si="79">B76-B75</f>
        <v>25</v>
      </c>
      <c r="F76">
        <f t="shared" ref="F76" si="80">C76-C75</f>
        <v>3</v>
      </c>
      <c r="G76">
        <f t="shared" ref="G76" si="81">D76-D75</f>
        <v>79</v>
      </c>
      <c r="H76">
        <f t="shared" ref="H76" si="82">B76-C76-D76</f>
        <v>2873</v>
      </c>
      <c r="I76">
        <f t="shared" ref="I76" si="83">E76/H75*$B$2/($B$2-B75)</f>
        <v>8.5341730161263528E-3</v>
      </c>
      <c r="J76">
        <f t="shared" ref="J76" si="84">F76/H75</f>
        <v>1.0238907849829352E-3</v>
      </c>
      <c r="K76">
        <f t="shared" ref="K76" si="85">G76/H75</f>
        <v>2.6962457337883959E-2</v>
      </c>
      <c r="L76">
        <f t="shared" ref="L76" si="86">I76/(J76+K76)</f>
        <v>0.30494057240549038</v>
      </c>
      <c r="M76" s="32">
        <f t="shared" si="8"/>
        <v>2.0594096991553575E-2</v>
      </c>
    </row>
    <row r="77" spans="1:13" x14ac:dyDescent="0.25">
      <c r="A77" s="4">
        <v>43935</v>
      </c>
      <c r="B77">
        <v>10564</v>
      </c>
      <c r="C77">
        <v>222</v>
      </c>
      <c r="D77">
        <v>7534</v>
      </c>
      <c r="E77">
        <f t="shared" ref="E77" si="87">B77-B76</f>
        <v>27</v>
      </c>
      <c r="F77">
        <f t="shared" ref="F77" si="88">C77-C76</f>
        <v>5</v>
      </c>
      <c r="G77">
        <f t="shared" ref="G77" si="89">D77-D76</f>
        <v>87</v>
      </c>
      <c r="H77">
        <f t="shared" ref="H77" si="90">B77-C77-D77</f>
        <v>2808</v>
      </c>
      <c r="I77">
        <f t="shared" ref="I77" si="91">E77/H76*$B$2/($B$2-B76)</f>
        <v>9.399773847351349E-3</v>
      </c>
      <c r="J77">
        <f t="shared" ref="J77" si="92">F77/H76</f>
        <v>1.7403411068569439E-3</v>
      </c>
      <c r="K77">
        <f t="shared" ref="K77" si="93">G77/H76</f>
        <v>3.0281935259310826E-2</v>
      </c>
      <c r="L77">
        <f t="shared" ref="L77" si="94">I77/(J77+K77)</f>
        <v>0.29353858982000458</v>
      </c>
      <c r="M77" s="32">
        <f t="shared" si="8"/>
        <v>2.1014767133661492E-2</v>
      </c>
    </row>
    <row r="78" spans="1:13" x14ac:dyDescent="0.25">
      <c r="A78" s="4">
        <v>43936</v>
      </c>
      <c r="B78">
        <v>10591</v>
      </c>
      <c r="C78">
        <v>225</v>
      </c>
      <c r="D78">
        <v>7616</v>
      </c>
      <c r="E78">
        <f t="shared" ref="E78" si="95">B78-B77</f>
        <v>27</v>
      </c>
      <c r="F78">
        <f t="shared" ref="F78" si="96">C78-C77</f>
        <v>3</v>
      </c>
      <c r="G78">
        <f t="shared" ref="G78" si="97">D78-D77</f>
        <v>82</v>
      </c>
      <c r="H78">
        <f t="shared" ref="H78" si="98">B78-C78-D78</f>
        <v>2750</v>
      </c>
      <c r="I78">
        <f t="shared" ref="I78" si="99">E78/H77*$B$2/($B$2-B77)</f>
        <v>9.6173662707841421E-3</v>
      </c>
      <c r="J78">
        <f t="shared" ref="J78" si="100">F78/H77</f>
        <v>1.0683760683760685E-3</v>
      </c>
      <c r="K78">
        <f t="shared" ref="K78" si="101">G78/H77</f>
        <v>2.9202279202279201E-2</v>
      </c>
      <c r="L78">
        <f t="shared" ref="L78" si="102">I78/(J78+K78)</f>
        <v>0.31771252339249262</v>
      </c>
      <c r="M78" s="32">
        <f t="shared" si="8"/>
        <v>2.1244452837314701E-2</v>
      </c>
    </row>
    <row r="79" spans="1:13" x14ac:dyDescent="0.25">
      <c r="A79" s="4">
        <v>43937</v>
      </c>
      <c r="B79">
        <v>10613</v>
      </c>
      <c r="C79">
        <v>229</v>
      </c>
      <c r="D79">
        <v>7757</v>
      </c>
      <c r="E79">
        <f t="shared" ref="E79:E82" si="103">B79-B78</f>
        <v>22</v>
      </c>
      <c r="F79">
        <f t="shared" ref="F79:F82" si="104">C79-C78</f>
        <v>4</v>
      </c>
      <c r="G79">
        <f t="shared" ref="G79:G82" si="105">D79-D78</f>
        <v>141</v>
      </c>
      <c r="H79">
        <f t="shared" ref="H79" si="106">B79-C79-D79</f>
        <v>2627</v>
      </c>
      <c r="I79">
        <f t="shared" ref="I79" si="107">E79/H78*$B$2/($B$2-B78)</f>
        <v>8.0016529520883853E-3</v>
      </c>
      <c r="J79">
        <f t="shared" ref="J79" si="108">F79/H78</f>
        <v>1.4545454545454545E-3</v>
      </c>
      <c r="K79">
        <f t="shared" ref="K79" si="109">G79/H78</f>
        <v>5.1272727272727275E-2</v>
      </c>
      <c r="L79">
        <f t="shared" ref="L79:L80" si="110">I79/(J79+K79)</f>
        <v>0.15175548702236594</v>
      </c>
      <c r="M79" s="32">
        <f t="shared" si="8"/>
        <v>2.1577310845189861E-2</v>
      </c>
    </row>
    <row r="80" spans="1:13" x14ac:dyDescent="0.25">
      <c r="A80" s="4">
        <v>43938</v>
      </c>
      <c r="B80" s="50">
        <v>10635</v>
      </c>
      <c r="C80" s="50">
        <v>230</v>
      </c>
      <c r="D80" s="50">
        <v>7829</v>
      </c>
      <c r="E80">
        <f t="shared" si="103"/>
        <v>22</v>
      </c>
      <c r="F80">
        <f t="shared" si="104"/>
        <v>1</v>
      </c>
      <c r="G80">
        <f t="shared" si="105"/>
        <v>72</v>
      </c>
      <c r="H80">
        <f t="shared" ref="H80" si="111">B80-C80-D80</f>
        <v>2576</v>
      </c>
      <c r="I80">
        <f t="shared" ref="I80" si="112">E80/H79*$B$2/($B$2-B79)</f>
        <v>8.3763056956669777E-3</v>
      </c>
      <c r="J80">
        <f t="shared" ref="J80" si="113">F80/H79</f>
        <v>3.8066235249333843E-4</v>
      </c>
      <c r="K80">
        <f t="shared" ref="K80" si="114">G80/H79</f>
        <v>2.7407689379520365E-2</v>
      </c>
      <c r="L80">
        <f t="shared" si="110"/>
        <v>0.30143226113037191</v>
      </c>
      <c r="M80" s="32">
        <f t="shared" si="8"/>
        <v>2.1626704278326282E-2</v>
      </c>
    </row>
    <row r="81" spans="1:13" x14ac:dyDescent="0.25">
      <c r="A81" s="4">
        <v>43939</v>
      </c>
      <c r="B81">
        <v>10653</v>
      </c>
      <c r="C81">
        <v>232</v>
      </c>
      <c r="D81">
        <v>7937</v>
      </c>
      <c r="E81">
        <f t="shared" si="103"/>
        <v>18</v>
      </c>
      <c r="F81">
        <f t="shared" si="104"/>
        <v>2</v>
      </c>
      <c r="G81">
        <f t="shared" si="105"/>
        <v>108</v>
      </c>
      <c r="H81">
        <f t="shared" ref="H81" si="115">B81-C81-D81</f>
        <v>2484</v>
      </c>
      <c r="I81">
        <f t="shared" ref="I81" si="116">E81/H80*$B$2/($B$2-B80)</f>
        <v>6.9890274054628101E-3</v>
      </c>
      <c r="J81">
        <f t="shared" ref="J81" si="117">F81/H80</f>
        <v>7.7639751552795026E-4</v>
      </c>
      <c r="K81">
        <f t="shared" ref="K81" si="118">G81/H80</f>
        <v>4.192546583850932E-2</v>
      </c>
      <c r="L81">
        <f t="shared" ref="L81" si="119">I81/(J81+K81)</f>
        <v>0.1636703145133836</v>
      </c>
      <c r="M81" s="32">
        <f t="shared" si="8"/>
        <v>2.1777902938139491E-2</v>
      </c>
    </row>
    <row r="82" spans="1:13" x14ac:dyDescent="0.25">
      <c r="A82" s="4">
        <v>43940</v>
      </c>
      <c r="B82">
        <v>10661</v>
      </c>
      <c r="C82">
        <v>234</v>
      </c>
      <c r="D82">
        <v>8042</v>
      </c>
      <c r="E82">
        <f t="shared" si="103"/>
        <v>8</v>
      </c>
      <c r="F82">
        <f t="shared" si="104"/>
        <v>2</v>
      </c>
      <c r="G82">
        <f t="shared" si="105"/>
        <v>105</v>
      </c>
      <c r="H82">
        <f t="shared" ref="H82" si="120">B82-C82-D82</f>
        <v>2385</v>
      </c>
      <c r="I82">
        <f t="shared" ref="I82" si="121">E82/H81*$B$2/($B$2-B81)</f>
        <v>3.2212812522244717E-3</v>
      </c>
      <c r="J82">
        <f t="shared" ref="J82" si="122">F82/H81</f>
        <v>8.0515297906602254E-4</v>
      </c>
      <c r="K82">
        <f t="shared" ref="K82" si="123">G82/H81</f>
        <v>4.2270531400966184E-2</v>
      </c>
      <c r="L82">
        <f t="shared" ref="L82" si="124">I82/(J82+K82)</f>
        <v>7.4781893743229799E-2</v>
      </c>
      <c r="M82" s="32">
        <f t="shared" si="8"/>
        <v>2.1949160491511115E-2</v>
      </c>
    </row>
    <row r="83" spans="1:13" x14ac:dyDescent="0.25">
      <c r="A83" s="4">
        <v>43941</v>
      </c>
      <c r="B83">
        <v>10674</v>
      </c>
      <c r="C83">
        <v>236</v>
      </c>
      <c r="D83">
        <v>8114</v>
      </c>
      <c r="E83">
        <f t="shared" ref="E83:E84" si="125">B83-B82</f>
        <v>13</v>
      </c>
      <c r="F83">
        <f t="shared" ref="F83:F84" si="126">C83-C82</f>
        <v>2</v>
      </c>
      <c r="G83">
        <f t="shared" ref="G83:G84" si="127">D83-D82</f>
        <v>72</v>
      </c>
      <c r="H83">
        <f t="shared" ref="H83:H84" si="128">B83-C83-D83</f>
        <v>2324</v>
      </c>
      <c r="I83">
        <f t="shared" ref="I83:I84" si="129">E83/H82*$B$2/($B$2-B82)</f>
        <v>5.451867423042594E-3</v>
      </c>
      <c r="J83">
        <f t="shared" ref="J83:J84" si="130">F83/H82</f>
        <v>8.3857442348008382E-4</v>
      </c>
      <c r="K83">
        <f t="shared" ref="K83:K84" si="131">G83/H82</f>
        <v>3.0188679245283019E-2</v>
      </c>
      <c r="L83">
        <f t="shared" ref="L83:L84" si="132">I83/(J83+K83)</f>
        <v>0.17571221356698091</v>
      </c>
      <c r="M83" s="32">
        <f t="shared" ref="M83:M84" si="133">C83/B83</f>
        <v>2.2109799512834927E-2</v>
      </c>
    </row>
    <row r="84" spans="1:13" x14ac:dyDescent="0.25">
      <c r="A84" s="4">
        <v>43942</v>
      </c>
      <c r="B84">
        <v>10683</v>
      </c>
      <c r="C84">
        <v>237</v>
      </c>
      <c r="D84">
        <v>8213</v>
      </c>
      <c r="E84">
        <f t="shared" si="125"/>
        <v>9</v>
      </c>
      <c r="F84">
        <f t="shared" si="126"/>
        <v>1</v>
      </c>
      <c r="G84">
        <f t="shared" si="127"/>
        <v>99</v>
      </c>
      <c r="H84">
        <f t="shared" si="128"/>
        <v>2233</v>
      </c>
      <c r="I84">
        <f t="shared" si="129"/>
        <v>3.873439822418306E-3</v>
      </c>
      <c r="J84">
        <f t="shared" si="130"/>
        <v>4.3029259896729778E-4</v>
      </c>
      <c r="K84">
        <f t="shared" si="131"/>
        <v>4.2598967297762476E-2</v>
      </c>
      <c r="L84">
        <f t="shared" si="132"/>
        <v>9.0018741473001429E-2</v>
      </c>
      <c r="M84" s="32">
        <f t="shared" si="133"/>
        <v>2.218477955630441E-2</v>
      </c>
    </row>
    <row r="85" spans="1:13" x14ac:dyDescent="0.25">
      <c r="A85" s="4">
        <v>43943</v>
      </c>
      <c r="B85">
        <v>10694</v>
      </c>
      <c r="C85">
        <v>238</v>
      </c>
      <c r="D85">
        <v>8277</v>
      </c>
      <c r="E85">
        <f t="shared" ref="E85" si="134">B85-B84</f>
        <v>11</v>
      </c>
      <c r="F85">
        <f t="shared" ref="F85" si="135">C85-C84</f>
        <v>1</v>
      </c>
      <c r="G85">
        <f t="shared" ref="G85:G87" si="136">D85-D84</f>
        <v>64</v>
      </c>
      <c r="H85">
        <f t="shared" ref="H85" si="137">B85-C85-D85</f>
        <v>2179</v>
      </c>
      <c r="I85">
        <f t="shared" ref="I85" si="138">E85/H84*$B$2/($B$2-B84)</f>
        <v>4.9271350453502271E-3</v>
      </c>
      <c r="J85">
        <f t="shared" ref="J85" si="139">F85/H84</f>
        <v>4.4782803403493058E-4</v>
      </c>
      <c r="K85">
        <f t="shared" ref="K85" si="140">G85/H84</f>
        <v>2.8660994178235557E-2</v>
      </c>
      <c r="L85">
        <f t="shared" ref="L85" si="141">I85/(J85+K85)</f>
        <v>0.16926603932718548</v>
      </c>
      <c r="M85" s="32">
        <f t="shared" ref="M85:M88" si="142">C85/B85</f>
        <v>2.225547035720965E-2</v>
      </c>
    </row>
    <row r="86" spans="1:13" x14ac:dyDescent="0.25">
      <c r="A86" s="4">
        <v>43944</v>
      </c>
      <c r="B86">
        <v>10708</v>
      </c>
      <c r="C86">
        <v>240</v>
      </c>
      <c r="D86" s="50">
        <v>8501</v>
      </c>
      <c r="E86">
        <f t="shared" ref="E86" si="143">B86-B85</f>
        <v>14</v>
      </c>
      <c r="F86">
        <f t="shared" ref="F86" si="144">C86-C85</f>
        <v>2</v>
      </c>
      <c r="G86">
        <f t="shared" si="136"/>
        <v>224</v>
      </c>
      <c r="H86">
        <f t="shared" ref="H86" si="145">B86-C86-D86</f>
        <v>1967</v>
      </c>
      <c r="I86">
        <f t="shared" ref="I86" si="146">E86/H85*$B$2/($B$2-B85)</f>
        <v>6.4263060137181218E-3</v>
      </c>
      <c r="J86">
        <f t="shared" ref="J86" si="147">F86/H85</f>
        <v>9.1785222579164757E-4</v>
      </c>
      <c r="K86">
        <f t="shared" ref="K86" si="148">G86/H85</f>
        <v>0.10279944928866452</v>
      </c>
      <c r="L86">
        <f t="shared" ref="L86" si="149">I86/(J86+K86)</f>
        <v>6.1959826565892863E-2</v>
      </c>
      <c r="M86" s="32">
        <f t="shared" si="142"/>
        <v>2.2413149047441166E-2</v>
      </c>
    </row>
    <row r="87" spans="1:13" x14ac:dyDescent="0.25">
      <c r="A87" s="4">
        <v>43945</v>
      </c>
      <c r="B87">
        <v>10718</v>
      </c>
      <c r="C87">
        <v>240</v>
      </c>
      <c r="D87">
        <v>8635</v>
      </c>
      <c r="E87">
        <f t="shared" ref="E87" si="150">B87-B86</f>
        <v>10</v>
      </c>
      <c r="F87">
        <f t="shared" ref="F87" si="151">C87-C86</f>
        <v>0</v>
      </c>
      <c r="G87">
        <f t="shared" si="136"/>
        <v>134</v>
      </c>
      <c r="H87">
        <f t="shared" ref="H87" si="152">B87-C87-D87</f>
        <v>1843</v>
      </c>
      <c r="I87">
        <f t="shared" ref="I87" si="153">E87/H86*$B$2/($B$2-B86)</f>
        <v>5.0849461211588745E-3</v>
      </c>
      <c r="J87">
        <f t="shared" ref="J87" si="154">F87/H86</f>
        <v>0</v>
      </c>
      <c r="K87">
        <f t="shared" ref="K87" si="155">G87/H86</f>
        <v>6.8124046771733601E-2</v>
      </c>
      <c r="L87">
        <f t="shared" ref="L87" si="156">I87/(J87+K87)</f>
        <v>7.464245537551871E-2</v>
      </c>
      <c r="M87" s="32">
        <f t="shared" si="142"/>
        <v>2.2392237357715991E-2</v>
      </c>
    </row>
    <row r="88" spans="1:13" x14ac:dyDescent="0.25">
      <c r="A88" s="4">
        <v>43946</v>
      </c>
      <c r="B88">
        <v>10728</v>
      </c>
      <c r="C88">
        <v>242</v>
      </c>
      <c r="D88">
        <v>8717</v>
      </c>
      <c r="E88">
        <f t="shared" ref="E88" si="157">B88-B87</f>
        <v>10</v>
      </c>
      <c r="F88">
        <f t="shared" ref="F88" si="158">C88-C87</f>
        <v>2</v>
      </c>
      <c r="G88">
        <f t="shared" ref="G88" si="159">D88-D87</f>
        <v>82</v>
      </c>
      <c r="H88">
        <f t="shared" ref="H88" si="160">B88-C88-D88</f>
        <v>1769</v>
      </c>
      <c r="I88">
        <f t="shared" ref="I88" si="161">E88/H87*$B$2/($B$2-B87)</f>
        <v>5.4270705217711653E-3</v>
      </c>
      <c r="J88">
        <f t="shared" ref="J88" si="162">F88/H87</f>
        <v>1.0851871947911015E-3</v>
      </c>
      <c r="K88">
        <f t="shared" ref="K88" si="163">G88/H87</f>
        <v>4.4492674986435159E-2</v>
      </c>
      <c r="L88">
        <f t="shared" ref="L88" si="164">I88/(J88+K88)</f>
        <v>0.11907251156695545</v>
      </c>
      <c r="M88" s="32">
        <f t="shared" si="142"/>
        <v>2.2557792692020878E-2</v>
      </c>
    </row>
    <row r="89" spans="1:13" x14ac:dyDescent="0.25">
      <c r="A89" s="4">
        <v>43947</v>
      </c>
      <c r="B89">
        <v>10738</v>
      </c>
      <c r="C89">
        <v>243</v>
      </c>
      <c r="D89">
        <v>8764</v>
      </c>
      <c r="E89">
        <f t="shared" ref="E89" si="165">B89-B88</f>
        <v>10</v>
      </c>
      <c r="F89">
        <f t="shared" ref="F89" si="166">C89-C88</f>
        <v>1</v>
      </c>
      <c r="G89">
        <f t="shared" ref="G89" si="167">D89-D88</f>
        <v>47</v>
      </c>
      <c r="H89">
        <f t="shared" ref="H89" si="168">B89-C89-D89</f>
        <v>1731</v>
      </c>
      <c r="I89">
        <f t="shared" ref="I89" si="169">E89/H88*$B$2/($B$2-B88)</f>
        <v>5.6540943600507472E-3</v>
      </c>
      <c r="J89">
        <f t="shared" ref="J89" si="170">F89/H88</f>
        <v>5.6529112492933857E-4</v>
      </c>
      <c r="K89">
        <f t="shared" ref="K89" si="171">G89/H88</f>
        <v>2.6568682871678916E-2</v>
      </c>
      <c r="L89">
        <f t="shared" ref="L89" si="172">I89/(J89+K89)</f>
        <v>0.20837693589437023</v>
      </c>
      <c r="M89" s="32">
        <f t="shared" ref="M89" si="173">C89/B89</f>
        <v>2.2629912460420936E-2</v>
      </c>
    </row>
    <row r="90" spans="1:13" x14ac:dyDescent="0.25">
      <c r="A90" s="4">
        <v>43948</v>
      </c>
      <c r="B90">
        <v>10752</v>
      </c>
      <c r="C90">
        <v>244</v>
      </c>
      <c r="D90">
        <v>8854</v>
      </c>
      <c r="E90">
        <f t="shared" ref="E90" si="174">B90-B89</f>
        <v>14</v>
      </c>
      <c r="F90">
        <f t="shared" ref="F90" si="175">C90-C89</f>
        <v>1</v>
      </c>
      <c r="G90">
        <f t="shared" ref="G90" si="176">D90-D89</f>
        <v>90</v>
      </c>
      <c r="H90">
        <f t="shared" ref="H90" si="177">B90-C90-D90</f>
        <v>1654</v>
      </c>
      <c r="I90">
        <f t="shared" ref="I90" si="178">E90/H89*$B$2/($B$2-B89)</f>
        <v>8.0895048087408807E-3</v>
      </c>
      <c r="J90">
        <f t="shared" ref="J90" si="179">F90/H89</f>
        <v>5.7770075101097628E-4</v>
      </c>
      <c r="K90">
        <f t="shared" ref="K90" si="180">G90/H89</f>
        <v>5.1993067590987867E-2</v>
      </c>
      <c r="L90">
        <f t="shared" ref="L90" si="181">I90/(J90+K90)</f>
        <v>0.15387838268055457</v>
      </c>
      <c r="M90" s="32">
        <f t="shared" ref="M90" si="182">C90/B90</f>
        <v>2.269345238095238E-2</v>
      </c>
    </row>
    <row r="91" spans="1:13" x14ac:dyDescent="0.25">
      <c r="A91" s="4">
        <v>43949</v>
      </c>
      <c r="B91">
        <v>10761</v>
      </c>
      <c r="C91">
        <v>246</v>
      </c>
      <c r="D91">
        <v>8922</v>
      </c>
      <c r="E91">
        <f t="shared" ref="E91" si="183">B91-B90</f>
        <v>9</v>
      </c>
      <c r="F91">
        <f t="shared" ref="F91" si="184">C91-C90</f>
        <v>2</v>
      </c>
      <c r="G91">
        <f t="shared" ref="G91" si="185">D91-D90</f>
        <v>68</v>
      </c>
      <c r="H91">
        <f t="shared" ref="H91" si="186">B91-C91-D91</f>
        <v>1593</v>
      </c>
      <c r="I91">
        <f t="shared" ref="I91" si="187">E91/H90*$B$2/($B$2-B90)</f>
        <v>5.4424956744011472E-3</v>
      </c>
      <c r="J91">
        <f t="shared" ref="J91" si="188">F91/H90</f>
        <v>1.2091898428053204E-3</v>
      </c>
      <c r="K91">
        <f t="shared" ref="K91" si="189">G91/H90</f>
        <v>4.1112454655380895E-2</v>
      </c>
      <c r="L91">
        <f t="shared" ref="L91" si="190">I91/(J91+K91)</f>
        <v>0.12859839779227855</v>
      </c>
      <c r="M91" s="32">
        <f t="shared" ref="M91" si="191">C91/B91</f>
        <v>2.2860328965709508E-2</v>
      </c>
    </row>
    <row r="92" spans="1:13" x14ac:dyDescent="0.25">
      <c r="A92" s="4">
        <v>43950</v>
      </c>
      <c r="B92">
        <v>10765</v>
      </c>
      <c r="C92">
        <v>247</v>
      </c>
      <c r="D92">
        <v>9059</v>
      </c>
      <c r="E92">
        <f t="shared" ref="E92" si="192">B92-B91</f>
        <v>4</v>
      </c>
      <c r="F92">
        <f t="shared" ref="F92" si="193">C92-C91</f>
        <v>1</v>
      </c>
      <c r="G92">
        <f t="shared" ref="G92" si="194">D92-D91</f>
        <v>137</v>
      </c>
      <c r="H92">
        <f t="shared" ref="H92" si="195">B92-C92-D92</f>
        <v>1459</v>
      </c>
      <c r="I92">
        <f t="shared" ref="I92" si="196">E92/H91*$B$2/($B$2-B91)</f>
        <v>2.5115127086612343E-3</v>
      </c>
      <c r="J92">
        <f t="shared" ref="J92" si="197">F92/H91</f>
        <v>6.2774639045825491E-4</v>
      </c>
      <c r="K92">
        <f t="shared" ref="K92" si="198">G92/H91</f>
        <v>8.6001255492780912E-2</v>
      </c>
      <c r="L92">
        <f t="shared" ref="L92" si="199">I92/(J92+K92)</f>
        <v>2.8991592354328594E-2</v>
      </c>
      <c r="M92" s="32">
        <f t="shared" ref="M92" si="200">C92/B92</f>
        <v>2.2944728286112402E-2</v>
      </c>
    </row>
    <row r="93" spans="1:13" x14ac:dyDescent="0.25">
      <c r="A93" s="4">
        <v>43951</v>
      </c>
      <c r="B93">
        <v>10774</v>
      </c>
      <c r="C93">
        <v>248</v>
      </c>
      <c r="D93">
        <v>9072</v>
      </c>
      <c r="E93">
        <f t="shared" ref="E93" si="201">B93-B92</f>
        <v>9</v>
      </c>
      <c r="F93">
        <f t="shared" ref="F93" si="202">C93-C92</f>
        <v>1</v>
      </c>
      <c r="G93">
        <f t="shared" ref="G93" si="203">D93-D92</f>
        <v>13</v>
      </c>
      <c r="H93">
        <f t="shared" ref="H93" si="204">B93-C93-D93</f>
        <v>1454</v>
      </c>
      <c r="I93">
        <f t="shared" ref="I93" si="205">E93/H92*$B$2/($B$2-B92)</f>
        <v>6.1699041319329059E-3</v>
      </c>
      <c r="J93">
        <f t="shared" ref="J93" si="206">F93/H92</f>
        <v>6.8540095956134343E-4</v>
      </c>
      <c r="K93">
        <f t="shared" ref="K93" si="207">G93/H92</f>
        <v>8.9102124742974648E-3</v>
      </c>
      <c r="L93">
        <f t="shared" ref="L93" si="208">I93/(J93+K93)</f>
        <v>0.64299215203500781</v>
      </c>
      <c r="M93" s="32">
        <f t="shared" ref="M93" si="209">C93/B93</f>
        <v>2.3018377575645073E-2</v>
      </c>
    </row>
    <row r="94" spans="1:13" x14ac:dyDescent="0.25">
      <c r="A94" s="4">
        <v>43952</v>
      </c>
      <c r="B94">
        <v>10780</v>
      </c>
      <c r="C94">
        <v>250</v>
      </c>
      <c r="D94">
        <v>9123</v>
      </c>
      <c r="E94">
        <f t="shared" ref="E94" si="210">B94-B93</f>
        <v>6</v>
      </c>
      <c r="F94">
        <f t="shared" ref="F94" si="211">C94-C93</f>
        <v>2</v>
      </c>
      <c r="G94">
        <f t="shared" ref="G94" si="212">D94-D93</f>
        <v>51</v>
      </c>
      <c r="H94">
        <f t="shared" ref="H94" si="213">B94-C94-D94</f>
        <v>1407</v>
      </c>
      <c r="I94">
        <f t="shared" ref="I94" si="214">E94/H93*$B$2/($B$2-B93)</f>
        <v>4.1274148138699873E-3</v>
      </c>
      <c r="J94">
        <f t="shared" ref="J94" si="215">F94/H93</f>
        <v>1.375515818431912E-3</v>
      </c>
      <c r="K94">
        <f t="shared" ref="K94" si="216">G94/H93</f>
        <v>3.5075653370013754E-2</v>
      </c>
      <c r="L94">
        <f t="shared" ref="L94" si="217">I94/(J94+K94)</f>
        <v>0.11323134225220682</v>
      </c>
      <c r="M94" s="32">
        <f t="shared" ref="M94" si="218">C94/B94</f>
        <v>2.3191094619666047E-2</v>
      </c>
    </row>
    <row r="95" spans="1:13" x14ac:dyDescent="0.25">
      <c r="A95" s="4">
        <v>43953</v>
      </c>
      <c r="B95">
        <v>10793</v>
      </c>
      <c r="C95">
        <v>250</v>
      </c>
      <c r="D95">
        <v>9183</v>
      </c>
      <c r="E95">
        <f t="shared" ref="E95" si="219">B95-B94</f>
        <v>13</v>
      </c>
      <c r="F95">
        <f t="shared" ref="F95" si="220">C95-C94</f>
        <v>0</v>
      </c>
      <c r="G95">
        <f t="shared" ref="G95" si="221">D95-D94</f>
        <v>60</v>
      </c>
      <c r="H95">
        <f t="shared" ref="H95" si="222">B95-C95-D95</f>
        <v>1360</v>
      </c>
      <c r="I95">
        <f t="shared" ref="I95" si="223">E95/H94*$B$2/($B$2-B94)</f>
        <v>9.2414598369935479E-3</v>
      </c>
      <c r="J95">
        <f t="shared" ref="J95" si="224">F95/H94</f>
        <v>0</v>
      </c>
      <c r="K95">
        <f t="shared" ref="K95" si="225">G95/H94</f>
        <v>4.2643923240938165E-2</v>
      </c>
      <c r="L95">
        <f t="shared" ref="L95" si="226">I95/(J95+K95)</f>
        <v>0.21671223317749871</v>
      </c>
      <c r="M95" s="32">
        <f t="shared" ref="M95" si="227">C95/B95</f>
        <v>2.316316130825535E-2</v>
      </c>
    </row>
    <row r="96" spans="1:13" x14ac:dyDescent="0.25">
      <c r="A96" s="4">
        <v>43954</v>
      </c>
      <c r="B96">
        <v>10801</v>
      </c>
      <c r="C96">
        <v>252</v>
      </c>
      <c r="D96">
        <v>9217</v>
      </c>
      <c r="E96">
        <f t="shared" ref="E96" si="228">B96-B95</f>
        <v>8</v>
      </c>
      <c r="F96">
        <f t="shared" ref="F96" si="229">C96-C95</f>
        <v>2</v>
      </c>
      <c r="G96">
        <f t="shared" ref="G96" si="230">D96-D95</f>
        <v>34</v>
      </c>
      <c r="H96">
        <f t="shared" ref="H96" si="231">B96-C96-D96</f>
        <v>1332</v>
      </c>
      <c r="I96">
        <f t="shared" ref="I96" si="232">E96/H95*$B$2/($B$2-B95)</f>
        <v>5.8835915331965664E-3</v>
      </c>
      <c r="J96">
        <f t="shared" ref="J96" si="233">F96/H95</f>
        <v>1.4705882352941176E-3</v>
      </c>
      <c r="K96">
        <f t="shared" ref="K96" si="234">G96/H95</f>
        <v>2.5000000000000001E-2</v>
      </c>
      <c r="L96">
        <f t="shared" ref="L96" si="235">I96/(J96+K96)</f>
        <v>0.2222690134763147</v>
      </c>
      <c r="M96" s="32">
        <f t="shared" ref="M96" si="236">C96/B96</f>
        <v>2.3331173039533377E-2</v>
      </c>
    </row>
    <row r="97" spans="1:13" x14ac:dyDescent="0.25">
      <c r="A97" s="4">
        <v>43955</v>
      </c>
      <c r="B97">
        <v>10804</v>
      </c>
      <c r="C97">
        <v>254</v>
      </c>
      <c r="D97">
        <v>9283</v>
      </c>
      <c r="E97">
        <f t="shared" ref="E97" si="237">B97-B96</f>
        <v>3</v>
      </c>
      <c r="F97">
        <f t="shared" ref="F97" si="238">C97-C96</f>
        <v>2</v>
      </c>
      <c r="G97">
        <f t="shared" ref="G97" si="239">D97-D96</f>
        <v>66</v>
      </c>
      <c r="H97">
        <f t="shared" ref="H97" si="240">B97-C97-D97</f>
        <v>1267</v>
      </c>
      <c r="I97">
        <f t="shared" ref="I97" si="241">E97/H96*$B$2/($B$2-B96)</f>
        <v>2.2527268395232162E-3</v>
      </c>
      <c r="J97">
        <f t="shared" ref="J97" si="242">F97/H96</f>
        <v>1.5015015015015015E-3</v>
      </c>
      <c r="K97">
        <f t="shared" ref="K97" si="243">G97/H96</f>
        <v>4.954954954954955E-2</v>
      </c>
      <c r="L97">
        <f t="shared" ref="L97" si="244">I97/(J97+K97)</f>
        <v>4.4126943385954763E-2</v>
      </c>
      <c r="M97" s="32">
        <f t="shared" ref="M97" si="245">C97/B97</f>
        <v>2.3509811181044057E-2</v>
      </c>
    </row>
    <row r="98" spans="1:13" x14ac:dyDescent="0.25">
      <c r="A98" s="4">
        <v>43956</v>
      </c>
      <c r="B98">
        <v>10806</v>
      </c>
      <c r="C98">
        <v>255</v>
      </c>
      <c r="D98">
        <v>9333</v>
      </c>
      <c r="E98">
        <f t="shared" ref="E98" si="246">B98-B97</f>
        <v>2</v>
      </c>
      <c r="F98">
        <f t="shared" ref="F98" si="247">C98-C97</f>
        <v>1</v>
      </c>
      <c r="G98">
        <f t="shared" ref="G98" si="248">D98-D97</f>
        <v>50</v>
      </c>
      <c r="H98">
        <f t="shared" ref="H98" si="249">B98-C98-D98</f>
        <v>1218</v>
      </c>
      <c r="I98">
        <f t="shared" ref="I98" si="250">E98/H97*$B$2/($B$2-B97)</f>
        <v>1.5788646808013495E-3</v>
      </c>
      <c r="J98">
        <f t="shared" ref="J98" si="251">F98/H97</f>
        <v>7.8926598263614838E-4</v>
      </c>
      <c r="K98">
        <f t="shared" ref="K98" si="252">G98/H97</f>
        <v>3.9463299131807419E-2</v>
      </c>
      <c r="L98">
        <f t="shared" ref="L98" si="253">I98/(J98+K98)</f>
        <v>3.9223951972064894E-2</v>
      </c>
      <c r="M98" s="32">
        <f t="shared" ref="M98" si="254">C98/B98</f>
        <v>2.359800111049417E-2</v>
      </c>
    </row>
    <row r="99" spans="1:13" x14ac:dyDescent="0.25">
      <c r="A99" s="4">
        <v>43957</v>
      </c>
      <c r="B99">
        <v>10810</v>
      </c>
      <c r="C99">
        <v>256</v>
      </c>
      <c r="D99">
        <v>9419</v>
      </c>
      <c r="E99">
        <f t="shared" ref="E99" si="255">B99-B98</f>
        <v>4</v>
      </c>
      <c r="F99">
        <f t="shared" ref="F99" si="256">C99-C98</f>
        <v>1</v>
      </c>
      <c r="G99">
        <f t="shared" ref="G99" si="257">D99-D98</f>
        <v>86</v>
      </c>
      <c r="H99">
        <f t="shared" ref="H99" si="258">B99-C99-D99</f>
        <v>1135</v>
      </c>
      <c r="I99">
        <f t="shared" ref="I99" si="259">E99/H98*$B$2/($B$2-B98)</f>
        <v>3.2847645790275532E-3</v>
      </c>
      <c r="J99">
        <f t="shared" ref="J99" si="260">F99/H98</f>
        <v>8.2101806239737272E-4</v>
      </c>
      <c r="K99">
        <f t="shared" ref="K99" si="261">G99/H98</f>
        <v>7.0607553366174053E-2</v>
      </c>
      <c r="L99">
        <f t="shared" ref="L99" si="262">I99/(J99+K99)</f>
        <v>4.5986704106385751E-2</v>
      </c>
      <c r="M99" s="32">
        <f t="shared" ref="M99" si="263">C99/B99</f>
        <v>2.368177613320999E-2</v>
      </c>
    </row>
  </sheetData>
  <hyperlinks>
    <hyperlink ref="D2" r:id="rId1"/>
  </hyperlinks>
  <pageMargins left="0.7" right="0.7" top="0.78740157499999996" bottom="0.78740157499999996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pane xSplit="1" ySplit="3" topLeftCell="B82" activePane="bottomRight" state="frozen"/>
      <selection pane="topRight" activeCell="B1" sqref="B1"/>
      <selection pane="bottomLeft" activeCell="A4" sqref="A4"/>
      <selection pane="bottomRight" activeCell="N3" sqref="N3"/>
    </sheetView>
  </sheetViews>
  <sheetFormatPr defaultColWidth="10.6640625" defaultRowHeight="13.2" x14ac:dyDescent="0.25"/>
  <sheetData>
    <row r="1" spans="1:14" x14ac:dyDescent="0.25">
      <c r="A1" s="2" t="s">
        <v>29</v>
      </c>
      <c r="D1" t="s">
        <v>186</v>
      </c>
    </row>
    <row r="2" spans="1:14" x14ac:dyDescent="0.25">
      <c r="A2" t="s">
        <v>70</v>
      </c>
      <c r="B2">
        <v>60461826</v>
      </c>
      <c r="D2" s="24" t="s">
        <v>71</v>
      </c>
      <c r="E2" s="24"/>
      <c r="N2" s="45">
        <f>N99/'Country Statistics'!$D$30</f>
        <v>5.3380227720361004</v>
      </c>
    </row>
    <row r="3" spans="1:14" s="2" customFormat="1" x14ac:dyDescent="0.25">
      <c r="A3" s="2" t="s">
        <v>20</v>
      </c>
      <c r="B3" s="2" t="s">
        <v>21</v>
      </c>
      <c r="C3" s="2" t="s">
        <v>22</v>
      </c>
      <c r="D3" s="2" t="s">
        <v>8</v>
      </c>
      <c r="E3" s="2" t="s">
        <v>152</v>
      </c>
      <c r="F3" s="2" t="s">
        <v>23</v>
      </c>
      <c r="G3" s="2" t="s">
        <v>24</v>
      </c>
      <c r="H3" s="2" t="s">
        <v>25</v>
      </c>
      <c r="I3" s="2" t="s">
        <v>53</v>
      </c>
      <c r="J3" s="2" t="s">
        <v>26</v>
      </c>
      <c r="K3" s="2" t="s">
        <v>27</v>
      </c>
      <c r="L3" s="2" t="s">
        <v>28</v>
      </c>
      <c r="M3" s="2" t="s">
        <v>69</v>
      </c>
      <c r="N3" s="2" t="s">
        <v>66</v>
      </c>
    </row>
    <row r="4" spans="1:14" x14ac:dyDescent="0.25">
      <c r="A4" s="4">
        <v>43862</v>
      </c>
      <c r="B4">
        <v>2</v>
      </c>
      <c r="C4">
        <v>0</v>
      </c>
      <c r="D4">
        <v>0</v>
      </c>
      <c r="I4">
        <f>B4-C4-D4</f>
        <v>2</v>
      </c>
    </row>
    <row r="5" spans="1:14" x14ac:dyDescent="0.25">
      <c r="A5" s="4">
        <v>43863</v>
      </c>
      <c r="B5">
        <v>2</v>
      </c>
      <c r="C5">
        <v>0</v>
      </c>
      <c r="D5">
        <v>0</v>
      </c>
      <c r="F5">
        <f t="shared" ref="F5:F41" si="0">B5-B4</f>
        <v>0</v>
      </c>
      <c r="G5">
        <f t="shared" ref="G5:G41" si="1">C5-C4</f>
        <v>0</v>
      </c>
      <c r="H5">
        <f t="shared" ref="H5:H41" si="2">D5-D4</f>
        <v>0</v>
      </c>
      <c r="I5">
        <f t="shared" ref="I5:I55" si="3">B5-C5-D5</f>
        <v>2</v>
      </c>
    </row>
    <row r="6" spans="1:14" x14ac:dyDescent="0.25">
      <c r="A6" s="4">
        <v>43864</v>
      </c>
      <c r="B6">
        <v>2</v>
      </c>
      <c r="C6">
        <v>0</v>
      </c>
      <c r="D6">
        <v>0</v>
      </c>
      <c r="F6">
        <f t="shared" si="0"/>
        <v>0</v>
      </c>
      <c r="G6">
        <f t="shared" si="1"/>
        <v>0</v>
      </c>
      <c r="H6">
        <f t="shared" si="2"/>
        <v>0</v>
      </c>
      <c r="I6">
        <f t="shared" si="3"/>
        <v>2</v>
      </c>
    </row>
    <row r="7" spans="1:14" x14ac:dyDescent="0.25">
      <c r="A7" s="4">
        <v>43865</v>
      </c>
      <c r="B7">
        <v>2</v>
      </c>
      <c r="C7">
        <v>0</v>
      </c>
      <c r="D7">
        <v>0</v>
      </c>
      <c r="F7">
        <f t="shared" si="0"/>
        <v>0</v>
      </c>
      <c r="G7">
        <f t="shared" si="1"/>
        <v>0</v>
      </c>
      <c r="H7">
        <f t="shared" si="2"/>
        <v>0</v>
      </c>
      <c r="I7">
        <f t="shared" si="3"/>
        <v>2</v>
      </c>
    </row>
    <row r="8" spans="1:14" x14ac:dyDescent="0.25">
      <c r="A8" s="4">
        <v>43866</v>
      </c>
      <c r="B8">
        <v>2</v>
      </c>
      <c r="C8">
        <v>0</v>
      </c>
      <c r="D8">
        <v>0</v>
      </c>
      <c r="F8">
        <f t="shared" si="0"/>
        <v>0</v>
      </c>
      <c r="G8">
        <f t="shared" si="1"/>
        <v>0</v>
      </c>
      <c r="H8">
        <f t="shared" si="2"/>
        <v>0</v>
      </c>
      <c r="I8">
        <f t="shared" si="3"/>
        <v>2</v>
      </c>
    </row>
    <row r="9" spans="1:14" x14ac:dyDescent="0.25">
      <c r="A9" s="4">
        <v>43867</v>
      </c>
      <c r="B9">
        <v>2</v>
      </c>
      <c r="C9">
        <v>0</v>
      </c>
      <c r="D9">
        <v>0</v>
      </c>
      <c r="F9">
        <f t="shared" si="0"/>
        <v>0</v>
      </c>
      <c r="G9">
        <f t="shared" si="1"/>
        <v>0</v>
      </c>
      <c r="H9">
        <f t="shared" si="2"/>
        <v>0</v>
      </c>
      <c r="I9">
        <f t="shared" si="3"/>
        <v>2</v>
      </c>
    </row>
    <row r="10" spans="1:14" x14ac:dyDescent="0.25">
      <c r="A10" s="4">
        <v>43868</v>
      </c>
      <c r="B10">
        <v>3</v>
      </c>
      <c r="C10">
        <v>0</v>
      </c>
      <c r="D10">
        <v>0</v>
      </c>
      <c r="F10">
        <f t="shared" si="0"/>
        <v>1</v>
      </c>
      <c r="G10">
        <f t="shared" si="1"/>
        <v>0</v>
      </c>
      <c r="H10">
        <f t="shared" si="2"/>
        <v>0</v>
      </c>
      <c r="I10">
        <f t="shared" si="3"/>
        <v>3</v>
      </c>
    </row>
    <row r="11" spans="1:14" x14ac:dyDescent="0.25">
      <c r="A11" s="4">
        <v>43869</v>
      </c>
      <c r="B11">
        <v>3</v>
      </c>
      <c r="C11">
        <v>0</v>
      </c>
      <c r="D11">
        <v>0</v>
      </c>
      <c r="F11">
        <f t="shared" si="0"/>
        <v>0</v>
      </c>
      <c r="G11">
        <f t="shared" si="1"/>
        <v>0</v>
      </c>
      <c r="H11">
        <f t="shared" si="2"/>
        <v>0</v>
      </c>
      <c r="I11">
        <f t="shared" si="3"/>
        <v>3</v>
      </c>
    </row>
    <row r="12" spans="1:14" x14ac:dyDescent="0.25">
      <c r="A12" s="4">
        <v>43870</v>
      </c>
      <c r="B12">
        <v>3</v>
      </c>
      <c r="C12">
        <v>0</v>
      </c>
      <c r="D12">
        <v>0</v>
      </c>
      <c r="F12">
        <f t="shared" si="0"/>
        <v>0</v>
      </c>
      <c r="G12">
        <f t="shared" si="1"/>
        <v>0</v>
      </c>
      <c r="H12">
        <f t="shared" si="2"/>
        <v>0</v>
      </c>
      <c r="I12">
        <f t="shared" si="3"/>
        <v>3</v>
      </c>
    </row>
    <row r="13" spans="1:14" x14ac:dyDescent="0.25">
      <c r="A13" s="4">
        <v>43871</v>
      </c>
      <c r="B13">
        <v>3</v>
      </c>
      <c r="C13">
        <v>0</v>
      </c>
      <c r="D13">
        <v>0</v>
      </c>
      <c r="F13">
        <f t="shared" si="0"/>
        <v>0</v>
      </c>
      <c r="G13">
        <f t="shared" si="1"/>
        <v>0</v>
      </c>
      <c r="H13">
        <f t="shared" si="2"/>
        <v>0</v>
      </c>
      <c r="I13">
        <f t="shared" si="3"/>
        <v>3</v>
      </c>
    </row>
    <row r="14" spans="1:14" x14ac:dyDescent="0.25">
      <c r="A14" s="4">
        <v>43872</v>
      </c>
      <c r="B14">
        <v>3</v>
      </c>
      <c r="C14">
        <v>0</v>
      </c>
      <c r="D14">
        <v>0</v>
      </c>
      <c r="F14">
        <f t="shared" si="0"/>
        <v>0</v>
      </c>
      <c r="G14">
        <f t="shared" si="1"/>
        <v>0</v>
      </c>
      <c r="H14">
        <f t="shared" si="2"/>
        <v>0</v>
      </c>
      <c r="I14">
        <f t="shared" si="3"/>
        <v>3</v>
      </c>
    </row>
    <row r="15" spans="1:14" x14ac:dyDescent="0.25">
      <c r="A15" s="4">
        <v>43873</v>
      </c>
      <c r="B15">
        <v>3</v>
      </c>
      <c r="C15">
        <v>0</v>
      </c>
      <c r="D15">
        <v>0</v>
      </c>
      <c r="F15">
        <f t="shared" si="0"/>
        <v>0</v>
      </c>
      <c r="G15">
        <f t="shared" si="1"/>
        <v>0</v>
      </c>
      <c r="H15">
        <f t="shared" si="2"/>
        <v>0</v>
      </c>
      <c r="I15">
        <f t="shared" si="3"/>
        <v>3</v>
      </c>
    </row>
    <row r="16" spans="1:14" x14ac:dyDescent="0.25">
      <c r="A16" s="4">
        <v>43874</v>
      </c>
      <c r="B16">
        <v>3</v>
      </c>
      <c r="C16">
        <v>0</v>
      </c>
      <c r="D16">
        <v>0</v>
      </c>
      <c r="F16">
        <f t="shared" si="0"/>
        <v>0</v>
      </c>
      <c r="G16">
        <f t="shared" si="1"/>
        <v>0</v>
      </c>
      <c r="H16">
        <f t="shared" si="2"/>
        <v>0</v>
      </c>
      <c r="I16">
        <f t="shared" si="3"/>
        <v>3</v>
      </c>
    </row>
    <row r="17" spans="1:9" x14ac:dyDescent="0.25">
      <c r="A17" s="4">
        <v>43875</v>
      </c>
      <c r="B17">
        <v>3</v>
      </c>
      <c r="C17">
        <v>0</v>
      </c>
      <c r="D17">
        <v>0</v>
      </c>
      <c r="F17">
        <f t="shared" si="0"/>
        <v>0</v>
      </c>
      <c r="G17">
        <f t="shared" si="1"/>
        <v>0</v>
      </c>
      <c r="H17">
        <f t="shared" si="2"/>
        <v>0</v>
      </c>
      <c r="I17">
        <f t="shared" si="3"/>
        <v>3</v>
      </c>
    </row>
    <row r="18" spans="1:9" x14ac:dyDescent="0.25">
      <c r="A18" s="4">
        <v>43876</v>
      </c>
      <c r="B18">
        <v>3</v>
      </c>
      <c r="C18">
        <v>0</v>
      </c>
      <c r="D18">
        <v>0</v>
      </c>
      <c r="F18">
        <f t="shared" si="0"/>
        <v>0</v>
      </c>
      <c r="G18">
        <f t="shared" si="1"/>
        <v>0</v>
      </c>
      <c r="H18">
        <f t="shared" si="2"/>
        <v>0</v>
      </c>
      <c r="I18">
        <f t="shared" si="3"/>
        <v>3</v>
      </c>
    </row>
    <row r="19" spans="1:9" x14ac:dyDescent="0.25">
      <c r="A19" s="4">
        <v>43877</v>
      </c>
      <c r="B19">
        <v>3</v>
      </c>
      <c r="C19">
        <v>0</v>
      </c>
      <c r="D19">
        <v>0</v>
      </c>
      <c r="F19">
        <f t="shared" si="0"/>
        <v>0</v>
      </c>
      <c r="G19">
        <f t="shared" si="1"/>
        <v>0</v>
      </c>
      <c r="H19">
        <f t="shared" si="2"/>
        <v>0</v>
      </c>
      <c r="I19">
        <f t="shared" si="3"/>
        <v>3</v>
      </c>
    </row>
    <row r="20" spans="1:9" x14ac:dyDescent="0.25">
      <c r="A20" s="4">
        <v>43878</v>
      </c>
      <c r="B20">
        <v>3</v>
      </c>
      <c r="C20">
        <v>0</v>
      </c>
      <c r="D20">
        <v>0</v>
      </c>
      <c r="F20">
        <f t="shared" si="0"/>
        <v>0</v>
      </c>
      <c r="G20">
        <f t="shared" si="1"/>
        <v>0</v>
      </c>
      <c r="H20">
        <f t="shared" si="2"/>
        <v>0</v>
      </c>
      <c r="I20">
        <f t="shared" si="3"/>
        <v>3</v>
      </c>
    </row>
    <row r="21" spans="1:9" x14ac:dyDescent="0.25">
      <c r="A21" s="4">
        <v>43879</v>
      </c>
      <c r="B21">
        <v>3</v>
      </c>
      <c r="C21">
        <v>0</v>
      </c>
      <c r="D21">
        <v>0</v>
      </c>
      <c r="F21">
        <f t="shared" si="0"/>
        <v>0</v>
      </c>
      <c r="G21">
        <f t="shared" si="1"/>
        <v>0</v>
      </c>
      <c r="H21">
        <f t="shared" si="2"/>
        <v>0</v>
      </c>
      <c r="I21">
        <f t="shared" si="3"/>
        <v>3</v>
      </c>
    </row>
    <row r="22" spans="1:9" x14ac:dyDescent="0.25">
      <c r="A22" s="4">
        <v>43880</v>
      </c>
      <c r="B22">
        <v>3</v>
      </c>
      <c r="C22">
        <v>0</v>
      </c>
      <c r="D22">
        <v>0</v>
      </c>
      <c r="F22">
        <f t="shared" si="0"/>
        <v>0</v>
      </c>
      <c r="G22">
        <f t="shared" si="1"/>
        <v>0</v>
      </c>
      <c r="H22">
        <f t="shared" si="2"/>
        <v>0</v>
      </c>
      <c r="I22">
        <f t="shared" si="3"/>
        <v>3</v>
      </c>
    </row>
    <row r="23" spans="1:9" x14ac:dyDescent="0.25">
      <c r="A23" s="4">
        <v>43881</v>
      </c>
      <c r="B23">
        <v>3</v>
      </c>
      <c r="C23">
        <v>0</v>
      </c>
      <c r="D23">
        <v>0</v>
      </c>
      <c r="F23">
        <f t="shared" si="0"/>
        <v>0</v>
      </c>
      <c r="G23">
        <f t="shared" si="1"/>
        <v>0</v>
      </c>
      <c r="H23">
        <f t="shared" si="2"/>
        <v>0</v>
      </c>
      <c r="I23">
        <f t="shared" si="3"/>
        <v>3</v>
      </c>
    </row>
    <row r="24" spans="1:9" x14ac:dyDescent="0.25">
      <c r="A24" s="4">
        <v>43882</v>
      </c>
      <c r="B24">
        <v>20</v>
      </c>
      <c r="C24">
        <v>1</v>
      </c>
      <c r="D24">
        <v>0</v>
      </c>
      <c r="F24">
        <f t="shared" si="0"/>
        <v>17</v>
      </c>
      <c r="G24">
        <f t="shared" si="1"/>
        <v>1</v>
      </c>
      <c r="H24">
        <f t="shared" si="2"/>
        <v>0</v>
      </c>
      <c r="I24">
        <f t="shared" si="3"/>
        <v>19</v>
      </c>
    </row>
    <row r="25" spans="1:9" x14ac:dyDescent="0.25">
      <c r="A25" s="4">
        <v>43883</v>
      </c>
      <c r="B25">
        <v>62</v>
      </c>
      <c r="C25">
        <v>2</v>
      </c>
      <c r="D25">
        <v>1</v>
      </c>
      <c r="F25">
        <f t="shared" si="0"/>
        <v>42</v>
      </c>
      <c r="G25">
        <f t="shared" si="1"/>
        <v>1</v>
      </c>
      <c r="H25">
        <f t="shared" si="2"/>
        <v>1</v>
      </c>
      <c r="I25">
        <f t="shared" si="3"/>
        <v>59</v>
      </c>
    </row>
    <row r="26" spans="1:9" x14ac:dyDescent="0.25">
      <c r="A26" s="4">
        <v>43884</v>
      </c>
      <c r="B26">
        <v>155</v>
      </c>
      <c r="C26">
        <v>3</v>
      </c>
      <c r="D26">
        <v>2</v>
      </c>
      <c r="F26">
        <f t="shared" si="0"/>
        <v>93</v>
      </c>
      <c r="G26">
        <f t="shared" si="1"/>
        <v>1</v>
      </c>
      <c r="H26">
        <f t="shared" si="2"/>
        <v>1</v>
      </c>
      <c r="I26">
        <f t="shared" si="3"/>
        <v>150</v>
      </c>
    </row>
    <row r="27" spans="1:9" x14ac:dyDescent="0.25">
      <c r="A27" s="4">
        <v>43885</v>
      </c>
      <c r="B27">
        <v>229</v>
      </c>
      <c r="C27">
        <v>7</v>
      </c>
      <c r="D27">
        <v>1</v>
      </c>
      <c r="F27">
        <f t="shared" si="0"/>
        <v>74</v>
      </c>
      <c r="G27">
        <f t="shared" si="1"/>
        <v>4</v>
      </c>
      <c r="H27">
        <f t="shared" si="2"/>
        <v>-1</v>
      </c>
      <c r="I27">
        <f t="shared" si="3"/>
        <v>221</v>
      </c>
    </row>
    <row r="28" spans="1:9" x14ac:dyDescent="0.25">
      <c r="A28" s="4">
        <v>43886</v>
      </c>
      <c r="B28">
        <v>322</v>
      </c>
      <c r="C28">
        <v>10</v>
      </c>
      <c r="D28">
        <v>1</v>
      </c>
      <c r="F28">
        <f t="shared" si="0"/>
        <v>93</v>
      </c>
      <c r="G28">
        <f t="shared" si="1"/>
        <v>3</v>
      </c>
      <c r="H28">
        <f t="shared" si="2"/>
        <v>0</v>
      </c>
      <c r="I28">
        <f t="shared" si="3"/>
        <v>311</v>
      </c>
    </row>
    <row r="29" spans="1:9" x14ac:dyDescent="0.25">
      <c r="A29" s="4">
        <v>43887</v>
      </c>
      <c r="B29">
        <v>453</v>
      </c>
      <c r="C29">
        <v>12</v>
      </c>
      <c r="D29">
        <v>3</v>
      </c>
      <c r="F29">
        <f t="shared" si="0"/>
        <v>131</v>
      </c>
      <c r="G29">
        <f t="shared" si="1"/>
        <v>2</v>
      </c>
      <c r="H29">
        <f t="shared" si="2"/>
        <v>2</v>
      </c>
      <c r="I29">
        <f t="shared" si="3"/>
        <v>438</v>
      </c>
    </row>
    <row r="30" spans="1:9" x14ac:dyDescent="0.25">
      <c r="A30" s="4">
        <v>43888</v>
      </c>
      <c r="B30">
        <v>655</v>
      </c>
      <c r="C30">
        <v>17</v>
      </c>
      <c r="D30">
        <v>45</v>
      </c>
      <c r="F30">
        <f t="shared" si="0"/>
        <v>202</v>
      </c>
      <c r="G30">
        <f t="shared" si="1"/>
        <v>5</v>
      </c>
      <c r="H30">
        <f t="shared" si="2"/>
        <v>42</v>
      </c>
      <c r="I30">
        <f t="shared" si="3"/>
        <v>593</v>
      </c>
    </row>
    <row r="31" spans="1:9" x14ac:dyDescent="0.25">
      <c r="A31" s="4">
        <v>43889</v>
      </c>
      <c r="B31">
        <v>888</v>
      </c>
      <c r="C31">
        <v>21</v>
      </c>
      <c r="D31">
        <v>46</v>
      </c>
      <c r="F31">
        <f t="shared" si="0"/>
        <v>233</v>
      </c>
      <c r="G31">
        <f t="shared" si="1"/>
        <v>4</v>
      </c>
      <c r="H31">
        <f t="shared" si="2"/>
        <v>1</v>
      </c>
      <c r="I31">
        <f t="shared" si="3"/>
        <v>821</v>
      </c>
    </row>
    <row r="32" spans="1:9" x14ac:dyDescent="0.25">
      <c r="A32" s="4">
        <v>43890</v>
      </c>
      <c r="B32">
        <v>1128</v>
      </c>
      <c r="C32">
        <v>29</v>
      </c>
      <c r="D32">
        <v>46</v>
      </c>
      <c r="F32">
        <f t="shared" si="0"/>
        <v>240</v>
      </c>
      <c r="G32">
        <f t="shared" si="1"/>
        <v>8</v>
      </c>
      <c r="H32">
        <f t="shared" si="2"/>
        <v>0</v>
      </c>
      <c r="I32">
        <f t="shared" si="3"/>
        <v>1053</v>
      </c>
    </row>
    <row r="33" spans="1:14" x14ac:dyDescent="0.25">
      <c r="A33" s="4">
        <v>43891</v>
      </c>
      <c r="B33">
        <v>1694</v>
      </c>
      <c r="C33">
        <v>34</v>
      </c>
      <c r="D33">
        <v>83</v>
      </c>
      <c r="F33">
        <f t="shared" si="0"/>
        <v>566</v>
      </c>
      <c r="G33">
        <f t="shared" si="1"/>
        <v>5</v>
      </c>
      <c r="H33">
        <f t="shared" si="2"/>
        <v>37</v>
      </c>
      <c r="I33">
        <f t="shared" si="3"/>
        <v>1577</v>
      </c>
      <c r="J33">
        <f>F33/I32*$B$2/($B$2-B32)</f>
        <v>0.53752189906866776</v>
      </c>
      <c r="K33">
        <f>G33/I32</f>
        <v>4.7483380816714148E-3</v>
      </c>
      <c r="L33">
        <f>H33/I32</f>
        <v>3.5137701804368468E-2</v>
      </c>
      <c r="M33">
        <f>J33/(K33+L33)</f>
        <v>13.476441898078741</v>
      </c>
      <c r="N33" s="32">
        <f>C33/B33</f>
        <v>2.0070838252656435E-2</v>
      </c>
    </row>
    <row r="34" spans="1:14" x14ac:dyDescent="0.25">
      <c r="A34" s="4">
        <v>43892</v>
      </c>
      <c r="B34">
        <v>2036</v>
      </c>
      <c r="C34">
        <v>52</v>
      </c>
      <c r="D34">
        <v>149</v>
      </c>
      <c r="F34">
        <f t="shared" si="0"/>
        <v>342</v>
      </c>
      <c r="G34">
        <f t="shared" si="1"/>
        <v>18</v>
      </c>
      <c r="H34">
        <f t="shared" si="2"/>
        <v>66</v>
      </c>
      <c r="I34">
        <f t="shared" si="3"/>
        <v>1835</v>
      </c>
      <c r="J34">
        <f t="shared" ref="J34:J72" si="4">F34/I33*$B$2/($B$2-B33)</f>
        <v>0.21687354617280133</v>
      </c>
      <c r="K34">
        <f t="shared" ref="K34:K69" si="5">G34/I33</f>
        <v>1.1414077362079899E-2</v>
      </c>
      <c r="L34">
        <f t="shared" ref="L34:L69" si="6">H34/I33</f>
        <v>4.1851616994292962E-2</v>
      </c>
      <c r="M34">
        <f t="shared" ref="M34:M65" si="7">J34/(K34+L34)</f>
        <v>4.0715426466012818</v>
      </c>
      <c r="N34" s="32">
        <f t="shared" ref="N34:N82" si="8">C34/B34</f>
        <v>2.5540275049115914E-2</v>
      </c>
    </row>
    <row r="35" spans="1:14" x14ac:dyDescent="0.25">
      <c r="A35" s="4">
        <v>43893</v>
      </c>
      <c r="B35">
        <v>2502</v>
      </c>
      <c r="C35">
        <v>79</v>
      </c>
      <c r="D35">
        <v>160</v>
      </c>
      <c r="F35">
        <f t="shared" si="0"/>
        <v>466</v>
      </c>
      <c r="G35">
        <f t="shared" si="1"/>
        <v>27</v>
      </c>
      <c r="H35">
        <f t="shared" si="2"/>
        <v>11</v>
      </c>
      <c r="I35">
        <f t="shared" si="3"/>
        <v>2263</v>
      </c>
      <c r="J35">
        <f t="shared" si="4"/>
        <v>0.25395950554644597</v>
      </c>
      <c r="K35">
        <f t="shared" si="5"/>
        <v>1.4713896457765668E-2</v>
      </c>
      <c r="L35">
        <f t="shared" si="6"/>
        <v>5.9945504087193461E-3</v>
      </c>
      <c r="M35">
        <f t="shared" si="7"/>
        <v>12.26357085994022</v>
      </c>
      <c r="N35" s="32">
        <f t="shared" si="8"/>
        <v>3.1574740207833733E-2</v>
      </c>
    </row>
    <row r="36" spans="1:14" x14ac:dyDescent="0.25">
      <c r="A36" s="4">
        <v>43894</v>
      </c>
      <c r="B36">
        <v>3089</v>
      </c>
      <c r="C36">
        <v>107</v>
      </c>
      <c r="D36">
        <v>276</v>
      </c>
      <c r="F36">
        <f t="shared" si="0"/>
        <v>587</v>
      </c>
      <c r="G36">
        <f t="shared" si="1"/>
        <v>28</v>
      </c>
      <c r="H36">
        <f t="shared" si="2"/>
        <v>116</v>
      </c>
      <c r="I36">
        <f t="shared" si="3"/>
        <v>2706</v>
      </c>
      <c r="J36">
        <f t="shared" si="4"/>
        <v>0.25940092440809404</v>
      </c>
      <c r="K36">
        <f t="shared" si="5"/>
        <v>1.2372956252761821E-2</v>
      </c>
      <c r="L36">
        <f t="shared" si="6"/>
        <v>5.1259390190013257E-2</v>
      </c>
      <c r="M36">
        <f t="shared" si="7"/>
        <v>4.0765575828855338</v>
      </c>
      <c r="N36" s="32">
        <f t="shared" si="8"/>
        <v>3.463904176108773E-2</v>
      </c>
    </row>
    <row r="37" spans="1:14" x14ac:dyDescent="0.25">
      <c r="A37" s="4">
        <v>43895</v>
      </c>
      <c r="B37">
        <v>3858</v>
      </c>
      <c r="C37">
        <v>148</v>
      </c>
      <c r="D37">
        <v>414</v>
      </c>
      <c r="E37" s="21" t="s">
        <v>154</v>
      </c>
      <c r="F37">
        <f t="shared" si="0"/>
        <v>769</v>
      </c>
      <c r="G37">
        <f t="shared" si="1"/>
        <v>41</v>
      </c>
      <c r="H37">
        <f t="shared" si="2"/>
        <v>138</v>
      </c>
      <c r="I37">
        <f t="shared" si="3"/>
        <v>3296</v>
      </c>
      <c r="J37">
        <f t="shared" si="4"/>
        <v>0.2841978160697991</v>
      </c>
      <c r="K37">
        <f t="shared" si="5"/>
        <v>1.5151515151515152E-2</v>
      </c>
      <c r="L37">
        <f t="shared" si="6"/>
        <v>5.0997782705099776E-2</v>
      </c>
      <c r="M37">
        <f t="shared" si="7"/>
        <v>4.2963088842730528</v>
      </c>
      <c r="N37" s="32">
        <f t="shared" si="8"/>
        <v>3.8361845515811302E-2</v>
      </c>
    </row>
    <row r="38" spans="1:14" x14ac:dyDescent="0.25">
      <c r="A38" s="4">
        <v>43896</v>
      </c>
      <c r="B38">
        <v>4636</v>
      </c>
      <c r="C38">
        <v>197</v>
      </c>
      <c r="D38">
        <v>523</v>
      </c>
      <c r="F38">
        <f t="shared" si="0"/>
        <v>778</v>
      </c>
      <c r="G38">
        <f t="shared" si="1"/>
        <v>49</v>
      </c>
      <c r="H38">
        <f t="shared" si="2"/>
        <v>109</v>
      </c>
      <c r="I38">
        <f t="shared" si="3"/>
        <v>3916</v>
      </c>
      <c r="J38">
        <f t="shared" si="4"/>
        <v>0.23605875195949985</v>
      </c>
      <c r="K38">
        <f t="shared" si="5"/>
        <v>1.4866504854368932E-2</v>
      </c>
      <c r="L38">
        <f t="shared" si="6"/>
        <v>3.3070388349514562E-2</v>
      </c>
      <c r="M38">
        <f t="shared" si="7"/>
        <v>4.9243648510032374</v>
      </c>
      <c r="N38" s="32">
        <f t="shared" si="8"/>
        <v>4.2493528904227786E-2</v>
      </c>
    </row>
    <row r="39" spans="1:14" x14ac:dyDescent="0.25">
      <c r="A39" s="4">
        <v>43897</v>
      </c>
      <c r="B39">
        <v>5883</v>
      </c>
      <c r="C39">
        <v>233</v>
      </c>
      <c r="D39">
        <v>589</v>
      </c>
      <c r="F39">
        <f t="shared" si="0"/>
        <v>1247</v>
      </c>
      <c r="G39">
        <f t="shared" si="1"/>
        <v>36</v>
      </c>
      <c r="H39">
        <f t="shared" si="2"/>
        <v>66</v>
      </c>
      <c r="I39">
        <f t="shared" si="3"/>
        <v>5061</v>
      </c>
      <c r="J39">
        <f t="shared" si="4"/>
        <v>0.31846159931122353</v>
      </c>
      <c r="K39">
        <f t="shared" si="5"/>
        <v>9.1930541368743617E-3</v>
      </c>
      <c r="L39">
        <f t="shared" si="6"/>
        <v>1.6853932584269662E-2</v>
      </c>
      <c r="M39">
        <f t="shared" si="7"/>
        <v>12.22642767551717</v>
      </c>
      <c r="N39" s="32">
        <f t="shared" si="8"/>
        <v>3.9605643379228284E-2</v>
      </c>
    </row>
    <row r="40" spans="1:14" x14ac:dyDescent="0.25">
      <c r="A40" s="4">
        <v>43898</v>
      </c>
      <c r="B40">
        <v>7375</v>
      </c>
      <c r="C40">
        <v>366</v>
      </c>
      <c r="D40">
        <v>622</v>
      </c>
      <c r="F40">
        <f t="shared" si="0"/>
        <v>1492</v>
      </c>
      <c r="G40">
        <f t="shared" si="1"/>
        <v>133</v>
      </c>
      <c r="H40">
        <f t="shared" si="2"/>
        <v>33</v>
      </c>
      <c r="I40">
        <f t="shared" si="3"/>
        <v>6387</v>
      </c>
      <c r="J40">
        <f t="shared" si="4"/>
        <v>0.29483208601350308</v>
      </c>
      <c r="K40">
        <f t="shared" si="5"/>
        <v>2.6279391424619641E-2</v>
      </c>
      <c r="L40">
        <f t="shared" si="6"/>
        <v>6.5204505038529937E-3</v>
      </c>
      <c r="M40">
        <f t="shared" si="7"/>
        <v>8.9888264296044511</v>
      </c>
      <c r="N40" s="32">
        <f t="shared" si="8"/>
        <v>4.9627118644067797E-2</v>
      </c>
    </row>
    <row r="41" spans="1:14" x14ac:dyDescent="0.25">
      <c r="A41" s="4">
        <v>43899</v>
      </c>
      <c r="B41">
        <v>9172</v>
      </c>
      <c r="C41">
        <v>463</v>
      </c>
      <c r="D41">
        <v>724</v>
      </c>
      <c r="E41" s="21" t="s">
        <v>173</v>
      </c>
      <c r="F41">
        <f t="shared" si="0"/>
        <v>1797</v>
      </c>
      <c r="G41">
        <f t="shared" si="1"/>
        <v>97</v>
      </c>
      <c r="H41">
        <f t="shared" si="2"/>
        <v>102</v>
      </c>
      <c r="I41">
        <f t="shared" si="3"/>
        <v>7985</v>
      </c>
      <c r="J41">
        <f t="shared" si="4"/>
        <v>0.28138707074232561</v>
      </c>
      <c r="K41">
        <f t="shared" si="5"/>
        <v>1.5187098794426179E-2</v>
      </c>
      <c r="L41">
        <f t="shared" si="6"/>
        <v>1.5969938938468764E-2</v>
      </c>
      <c r="M41">
        <f t="shared" si="7"/>
        <v>9.0312523659860986</v>
      </c>
      <c r="N41" s="32">
        <f t="shared" si="8"/>
        <v>5.0479720889664195E-2</v>
      </c>
    </row>
    <row r="42" spans="1:14" x14ac:dyDescent="0.25">
      <c r="A42" s="4">
        <v>43900</v>
      </c>
      <c r="B42">
        <v>10149</v>
      </c>
      <c r="C42">
        <v>631</v>
      </c>
      <c r="D42" s="19">
        <f>D41+H42</f>
        <v>884.5</v>
      </c>
      <c r="E42" s="19"/>
      <c r="F42">
        <f>B42-B41</f>
        <v>977</v>
      </c>
      <c r="G42">
        <f>C42-C41</f>
        <v>168</v>
      </c>
      <c r="H42" s="19">
        <f>321/2</f>
        <v>160.5</v>
      </c>
      <c r="I42">
        <f t="shared" si="3"/>
        <v>8633.5</v>
      </c>
      <c r="J42">
        <f t="shared" si="4"/>
        <v>0.12237297838863734</v>
      </c>
      <c r="K42">
        <f t="shared" si="5"/>
        <v>2.1039448966812774E-2</v>
      </c>
      <c r="L42">
        <f t="shared" si="6"/>
        <v>2.0100187852222919E-2</v>
      </c>
      <c r="M42">
        <f t="shared" si="7"/>
        <v>2.9745760500251723</v>
      </c>
      <c r="N42" s="32">
        <f t="shared" si="8"/>
        <v>6.2173613163858506E-2</v>
      </c>
    </row>
    <row r="43" spans="1:14" x14ac:dyDescent="0.25">
      <c r="A43" s="4">
        <v>43901</v>
      </c>
      <c r="B43">
        <v>12462</v>
      </c>
      <c r="C43">
        <v>827</v>
      </c>
      <c r="D43">
        <v>1045</v>
      </c>
      <c r="E43" s="21" t="s">
        <v>174</v>
      </c>
      <c r="F43">
        <f>B43-B42</f>
        <v>2313</v>
      </c>
      <c r="G43">
        <f>C43-C42</f>
        <v>196</v>
      </c>
      <c r="H43" s="19">
        <f>321/2</f>
        <v>160.5</v>
      </c>
      <c r="I43">
        <f t="shared" si="3"/>
        <v>10590</v>
      </c>
      <c r="J43">
        <f t="shared" si="4"/>
        <v>0.2679548642718772</v>
      </c>
      <c r="K43">
        <f t="shared" si="5"/>
        <v>2.2702264435049517E-2</v>
      </c>
      <c r="L43">
        <f t="shared" si="6"/>
        <v>1.8590374703191057E-2</v>
      </c>
      <c r="M43">
        <f t="shared" si="7"/>
        <v>6.4891677999754602</v>
      </c>
      <c r="N43" s="32">
        <f t="shared" si="8"/>
        <v>6.6361739688653512E-2</v>
      </c>
    </row>
    <row r="44" spans="1:14" x14ac:dyDescent="0.25">
      <c r="A44" s="4">
        <v>43902</v>
      </c>
      <c r="B44" s="19">
        <f>B43+F44</f>
        <v>15061</v>
      </c>
      <c r="C44" s="19">
        <f>C43+G44</f>
        <v>1046.5</v>
      </c>
      <c r="D44" s="19">
        <f>D43+H44</f>
        <v>1242</v>
      </c>
      <c r="E44" s="19"/>
      <c r="F44" s="19">
        <f>5198/2</f>
        <v>2599</v>
      </c>
      <c r="G44" s="19">
        <f>439/2</f>
        <v>219.5</v>
      </c>
      <c r="H44" s="19">
        <f>394/2</f>
        <v>197</v>
      </c>
      <c r="I44">
        <f t="shared" si="3"/>
        <v>12772.5</v>
      </c>
      <c r="J44">
        <f t="shared" si="4"/>
        <v>0.24547080259521711</v>
      </c>
      <c r="K44">
        <f t="shared" si="5"/>
        <v>2.0727101038715768E-2</v>
      </c>
      <c r="L44">
        <f t="shared" si="6"/>
        <v>1.8602455146364494E-2</v>
      </c>
      <c r="M44">
        <f t="shared" si="7"/>
        <v>6.2413824717487385</v>
      </c>
      <c r="N44" s="32">
        <f t="shared" si="8"/>
        <v>6.9484098001460728E-2</v>
      </c>
    </row>
    <row r="45" spans="1:14" x14ac:dyDescent="0.25">
      <c r="A45" s="4">
        <v>43903</v>
      </c>
      <c r="B45">
        <v>17660</v>
      </c>
      <c r="C45">
        <v>1266</v>
      </c>
      <c r="D45">
        <v>1439</v>
      </c>
      <c r="F45" s="19">
        <f>5198/2</f>
        <v>2599</v>
      </c>
      <c r="G45" s="19">
        <f>439/2</f>
        <v>219.5</v>
      </c>
      <c r="H45" s="19">
        <f>394/2</f>
        <v>197</v>
      </c>
      <c r="I45">
        <f t="shared" si="3"/>
        <v>14955</v>
      </c>
      <c r="J45">
        <f t="shared" si="4"/>
        <v>0.20353474812707839</v>
      </c>
      <c r="K45">
        <f t="shared" si="5"/>
        <v>1.7185359170091993E-2</v>
      </c>
      <c r="L45">
        <f t="shared" si="6"/>
        <v>1.5423761988647484E-2</v>
      </c>
      <c r="M45">
        <f t="shared" si="7"/>
        <v>6.2416508294192292</v>
      </c>
      <c r="N45" s="32">
        <f t="shared" si="8"/>
        <v>7.1687429218573046E-2</v>
      </c>
    </row>
    <row r="46" spans="1:14" x14ac:dyDescent="0.25">
      <c r="A46" s="4">
        <v>43904</v>
      </c>
      <c r="B46">
        <v>21157</v>
      </c>
      <c r="C46">
        <v>1441</v>
      </c>
      <c r="D46">
        <v>1966</v>
      </c>
      <c r="F46">
        <f t="shared" ref="F46" si="9">B46-B45</f>
        <v>3497</v>
      </c>
      <c r="G46">
        <f t="shared" ref="F46:H51" si="10">C46-C45</f>
        <v>175</v>
      </c>
      <c r="H46">
        <f t="shared" si="10"/>
        <v>527</v>
      </c>
      <c r="I46">
        <f t="shared" si="3"/>
        <v>17750</v>
      </c>
      <c r="J46">
        <f t="shared" si="4"/>
        <v>0.23390315747984525</v>
      </c>
      <c r="K46">
        <f t="shared" si="5"/>
        <v>1.170177198261451E-2</v>
      </c>
      <c r="L46">
        <f t="shared" si="6"/>
        <v>3.5239050484787697E-2</v>
      </c>
      <c r="M46">
        <f t="shared" si="7"/>
        <v>4.9829369232351644</v>
      </c>
      <c r="N46" s="32">
        <f t="shared" si="8"/>
        <v>6.8109845441225128E-2</v>
      </c>
    </row>
    <row r="47" spans="1:14" x14ac:dyDescent="0.25">
      <c r="A47" s="4">
        <v>43905</v>
      </c>
      <c r="B47">
        <v>24747</v>
      </c>
      <c r="C47">
        <v>1809</v>
      </c>
      <c r="D47">
        <v>2335</v>
      </c>
      <c r="F47">
        <f t="shared" si="10"/>
        <v>3590</v>
      </c>
      <c r="G47">
        <f t="shared" si="10"/>
        <v>368</v>
      </c>
      <c r="H47">
        <f t="shared" si="10"/>
        <v>369</v>
      </c>
      <c r="I47">
        <f t="shared" si="3"/>
        <v>20603</v>
      </c>
      <c r="J47">
        <f t="shared" si="4"/>
        <v>0.20232431911456045</v>
      </c>
      <c r="K47">
        <f t="shared" si="5"/>
        <v>2.0732394366197181E-2</v>
      </c>
      <c r="L47">
        <f t="shared" si="6"/>
        <v>2.0788732394366197E-2</v>
      </c>
      <c r="M47">
        <f t="shared" si="7"/>
        <v>4.8728041577794405</v>
      </c>
      <c r="N47" s="32">
        <f t="shared" si="8"/>
        <v>7.3099769669050796E-2</v>
      </c>
    </row>
    <row r="48" spans="1:14" x14ac:dyDescent="0.25">
      <c r="A48" s="4">
        <v>43906</v>
      </c>
      <c r="B48">
        <v>27980</v>
      </c>
      <c r="C48">
        <v>2158</v>
      </c>
      <c r="D48">
        <v>2749</v>
      </c>
      <c r="F48">
        <f t="shared" si="10"/>
        <v>3233</v>
      </c>
      <c r="G48">
        <f t="shared" si="10"/>
        <v>349</v>
      </c>
      <c r="H48">
        <f t="shared" si="10"/>
        <v>414</v>
      </c>
      <c r="I48">
        <f t="shared" si="3"/>
        <v>23073</v>
      </c>
      <c r="J48">
        <f t="shared" si="4"/>
        <v>0.15698314844326525</v>
      </c>
      <c r="K48">
        <f t="shared" si="5"/>
        <v>1.6939280687278551E-2</v>
      </c>
      <c r="L48">
        <f t="shared" si="6"/>
        <v>2.0094161044508081E-2</v>
      </c>
      <c r="M48">
        <f t="shared" si="7"/>
        <v>4.2389564972170302</v>
      </c>
      <c r="N48" s="32">
        <f t="shared" si="8"/>
        <v>7.7126518942101499E-2</v>
      </c>
    </row>
    <row r="49" spans="1:14" x14ac:dyDescent="0.25">
      <c r="A49" s="4">
        <v>43907</v>
      </c>
      <c r="B49">
        <v>31506</v>
      </c>
      <c r="C49">
        <v>2503</v>
      </c>
      <c r="D49">
        <v>2941</v>
      </c>
      <c r="F49">
        <f t="shared" si="10"/>
        <v>3526</v>
      </c>
      <c r="G49">
        <f t="shared" si="10"/>
        <v>345</v>
      </c>
      <c r="H49">
        <f t="shared" si="10"/>
        <v>192</v>
      </c>
      <c r="I49">
        <f t="shared" si="3"/>
        <v>26062</v>
      </c>
      <c r="J49">
        <f t="shared" si="4"/>
        <v>0.15289006575648195</v>
      </c>
      <c r="K49">
        <f t="shared" si="5"/>
        <v>1.4952541932128461E-2</v>
      </c>
      <c r="L49">
        <f t="shared" si="6"/>
        <v>8.3214146404888834E-3</v>
      </c>
      <c r="M49">
        <f t="shared" si="7"/>
        <v>6.5691480208553221</v>
      </c>
      <c r="N49" s="32">
        <f t="shared" si="8"/>
        <v>7.9445185044118585E-2</v>
      </c>
    </row>
    <row r="50" spans="1:14" x14ac:dyDescent="0.25">
      <c r="A50" s="4">
        <v>43908</v>
      </c>
      <c r="B50">
        <v>35713</v>
      </c>
      <c r="C50">
        <v>2978</v>
      </c>
      <c r="D50">
        <v>4025</v>
      </c>
      <c r="F50">
        <f t="shared" si="10"/>
        <v>4207</v>
      </c>
      <c r="G50">
        <f t="shared" si="10"/>
        <v>475</v>
      </c>
      <c r="H50">
        <f t="shared" si="10"/>
        <v>1084</v>
      </c>
      <c r="I50">
        <f t="shared" si="3"/>
        <v>28710</v>
      </c>
      <c r="J50">
        <f t="shared" si="4"/>
        <v>0.16150692060805119</v>
      </c>
      <c r="K50">
        <f t="shared" si="5"/>
        <v>1.822576931931548E-2</v>
      </c>
      <c r="L50">
        <f t="shared" si="6"/>
        <v>4.1593124088711533E-2</v>
      </c>
      <c r="M50">
        <f t="shared" si="7"/>
        <v>2.6999316003123992</v>
      </c>
      <c r="N50" s="32">
        <f t="shared" si="8"/>
        <v>8.3387001932069549E-2</v>
      </c>
    </row>
    <row r="51" spans="1:14" x14ac:dyDescent="0.25">
      <c r="A51" s="4">
        <v>43909</v>
      </c>
      <c r="B51">
        <v>41035</v>
      </c>
      <c r="C51">
        <v>3405</v>
      </c>
      <c r="D51">
        <v>4440</v>
      </c>
      <c r="F51">
        <f t="shared" si="10"/>
        <v>5322</v>
      </c>
      <c r="G51">
        <f t="shared" si="10"/>
        <v>427</v>
      </c>
      <c r="H51">
        <f t="shared" si="10"/>
        <v>415</v>
      </c>
      <c r="I51">
        <f t="shared" si="3"/>
        <v>33190</v>
      </c>
      <c r="J51">
        <f t="shared" si="4"/>
        <v>0.18548050870087285</v>
      </c>
      <c r="K51">
        <f t="shared" si="5"/>
        <v>1.4872866597004528E-2</v>
      </c>
      <c r="L51">
        <f t="shared" si="6"/>
        <v>1.4454893765238593E-2</v>
      </c>
      <c r="M51">
        <f t="shared" si="7"/>
        <v>6.3244007182922326</v>
      </c>
      <c r="N51" s="32">
        <f t="shared" si="8"/>
        <v>8.297794565614719E-2</v>
      </c>
    </row>
    <row r="52" spans="1:14" x14ac:dyDescent="0.25">
      <c r="A52" s="4">
        <v>43910</v>
      </c>
      <c r="B52">
        <v>47021</v>
      </c>
      <c r="C52">
        <v>4032</v>
      </c>
      <c r="D52" s="19">
        <f>D51+H52</f>
        <v>5256</v>
      </c>
      <c r="E52" s="19"/>
      <c r="F52">
        <f t="shared" ref="F52:G55" si="11">B52-B51</f>
        <v>5986</v>
      </c>
      <c r="G52">
        <f t="shared" si="11"/>
        <v>627</v>
      </c>
      <c r="H52" s="19">
        <f>1632/2</f>
        <v>816</v>
      </c>
      <c r="I52">
        <f t="shared" si="3"/>
        <v>37733</v>
      </c>
      <c r="J52">
        <f t="shared" si="4"/>
        <v>0.18047801788717191</v>
      </c>
      <c r="K52">
        <f t="shared" si="5"/>
        <v>1.8891232298885206E-2</v>
      </c>
      <c r="L52">
        <f t="shared" si="6"/>
        <v>2.4585718589936727E-2</v>
      </c>
      <c r="M52">
        <f t="shared" si="7"/>
        <v>4.1511194827964211</v>
      </c>
      <c r="N52" s="32">
        <f t="shared" si="8"/>
        <v>8.5748920695008612E-2</v>
      </c>
    </row>
    <row r="53" spans="1:14" x14ac:dyDescent="0.25">
      <c r="A53" s="4">
        <v>43911</v>
      </c>
      <c r="B53">
        <v>53578</v>
      </c>
      <c r="C53">
        <v>4825</v>
      </c>
      <c r="D53">
        <v>6072</v>
      </c>
      <c r="F53">
        <f t="shared" si="11"/>
        <v>6557</v>
      </c>
      <c r="G53">
        <f t="shared" si="11"/>
        <v>793</v>
      </c>
      <c r="H53" s="19">
        <f>1632/2</f>
        <v>816</v>
      </c>
      <c r="I53">
        <f t="shared" si="3"/>
        <v>42681</v>
      </c>
      <c r="J53">
        <f t="shared" si="4"/>
        <v>0.17390886836903566</v>
      </c>
      <c r="K53">
        <f t="shared" si="5"/>
        <v>2.1016086714546949E-2</v>
      </c>
      <c r="L53">
        <f t="shared" si="6"/>
        <v>2.1625632735271513E-2</v>
      </c>
      <c r="M53">
        <f t="shared" si="7"/>
        <v>4.0783737291291624</v>
      </c>
      <c r="N53" s="32">
        <f t="shared" si="8"/>
        <v>9.0055619843965803E-2</v>
      </c>
    </row>
    <row r="54" spans="1:14" x14ac:dyDescent="0.25">
      <c r="A54" s="4">
        <v>43912</v>
      </c>
      <c r="B54">
        <v>59138</v>
      </c>
      <c r="C54">
        <v>5476</v>
      </c>
      <c r="D54">
        <v>7024</v>
      </c>
      <c r="F54">
        <f t="shared" si="11"/>
        <v>5560</v>
      </c>
      <c r="G54">
        <f t="shared" si="11"/>
        <v>651</v>
      </c>
      <c r="H54">
        <f>D54-D53</f>
        <v>952</v>
      </c>
      <c r="I54">
        <f t="shared" si="3"/>
        <v>46638</v>
      </c>
      <c r="J54">
        <f t="shared" si="4"/>
        <v>0.13038427734035929</v>
      </c>
      <c r="K54">
        <f t="shared" si="5"/>
        <v>1.5252688549940255E-2</v>
      </c>
      <c r="L54">
        <f t="shared" si="6"/>
        <v>2.2305006911740588E-2</v>
      </c>
      <c r="M54">
        <f t="shared" si="7"/>
        <v>3.4715728890604334</v>
      </c>
      <c r="N54" s="32">
        <f t="shared" si="8"/>
        <v>9.2596976563292632E-2</v>
      </c>
    </row>
    <row r="55" spans="1:14" x14ac:dyDescent="0.25">
      <c r="A55" s="4">
        <v>43913</v>
      </c>
      <c r="B55">
        <v>63927</v>
      </c>
      <c r="C55">
        <v>6077</v>
      </c>
      <c r="D55">
        <v>7432</v>
      </c>
      <c r="F55">
        <f t="shared" si="11"/>
        <v>4789</v>
      </c>
      <c r="G55">
        <f t="shared" si="11"/>
        <v>601</v>
      </c>
      <c r="H55">
        <f>D55-D54</f>
        <v>408</v>
      </c>
      <c r="I55">
        <f t="shared" si="3"/>
        <v>50418</v>
      </c>
      <c r="J55">
        <f t="shared" si="4"/>
        <v>0.10278504073458784</v>
      </c>
      <c r="K55">
        <f t="shared" si="5"/>
        <v>1.2886487413696985E-2</v>
      </c>
      <c r="L55">
        <f t="shared" si="6"/>
        <v>8.7482310562202494E-3</v>
      </c>
      <c r="M55">
        <f t="shared" si="7"/>
        <v>4.7509303565705725</v>
      </c>
      <c r="N55" s="32">
        <f t="shared" si="8"/>
        <v>9.5061554585699315E-2</v>
      </c>
    </row>
    <row r="56" spans="1:14" x14ac:dyDescent="0.25">
      <c r="A56" s="4">
        <v>43914</v>
      </c>
      <c r="B56">
        <v>69176</v>
      </c>
      <c r="C56">
        <v>6820</v>
      </c>
      <c r="D56">
        <v>8326</v>
      </c>
      <c r="F56">
        <f t="shared" ref="F56:F61" si="12">B56-B55</f>
        <v>5249</v>
      </c>
      <c r="G56">
        <f t="shared" ref="G56:G61" si="13">C56-C55</f>
        <v>743</v>
      </c>
      <c r="H56">
        <f t="shared" ref="H56:H61" si="14">D56-D55</f>
        <v>894</v>
      </c>
      <c r="I56">
        <f t="shared" ref="I56:I61" si="15">B56-C56-D56</f>
        <v>54030</v>
      </c>
      <c r="J56">
        <f t="shared" si="4"/>
        <v>0.10421983624039888</v>
      </c>
      <c r="K56">
        <f t="shared" si="5"/>
        <v>1.4736800349081676E-2</v>
      </c>
      <c r="L56">
        <f t="shared" si="6"/>
        <v>1.7731762465786029E-2</v>
      </c>
      <c r="M56">
        <f t="shared" si="7"/>
        <v>3.2098690919782715</v>
      </c>
      <c r="N56" s="32">
        <f t="shared" si="8"/>
        <v>9.8589106048340466E-2</v>
      </c>
    </row>
    <row r="57" spans="1:14" x14ac:dyDescent="0.25">
      <c r="A57" s="4">
        <v>43915</v>
      </c>
      <c r="B57">
        <v>74386</v>
      </c>
      <c r="C57">
        <v>7503</v>
      </c>
      <c r="D57">
        <v>9362</v>
      </c>
      <c r="F57">
        <f t="shared" si="12"/>
        <v>5210</v>
      </c>
      <c r="G57">
        <f t="shared" si="13"/>
        <v>683</v>
      </c>
      <c r="H57">
        <f t="shared" si="14"/>
        <v>1036</v>
      </c>
      <c r="I57">
        <f t="shared" si="15"/>
        <v>57521</v>
      </c>
      <c r="J57">
        <f t="shared" si="4"/>
        <v>9.6538362555143836E-2</v>
      </c>
      <c r="K57">
        <f t="shared" si="5"/>
        <v>1.2641125300758838E-2</v>
      </c>
      <c r="L57">
        <f t="shared" si="6"/>
        <v>1.9174532667036833E-2</v>
      </c>
      <c r="M57">
        <f t="shared" si="7"/>
        <v>3.0343035071869813</v>
      </c>
      <c r="N57" s="32">
        <f t="shared" si="8"/>
        <v>0.10086575430860646</v>
      </c>
    </row>
    <row r="58" spans="1:14" x14ac:dyDescent="0.25">
      <c r="A58" s="4">
        <v>43916</v>
      </c>
      <c r="B58">
        <v>80589</v>
      </c>
      <c r="C58">
        <v>8215</v>
      </c>
      <c r="D58">
        <v>10361</v>
      </c>
      <c r="F58">
        <f t="shared" si="12"/>
        <v>6203</v>
      </c>
      <c r="G58">
        <f t="shared" si="13"/>
        <v>712</v>
      </c>
      <c r="H58">
        <f t="shared" si="14"/>
        <v>999</v>
      </c>
      <c r="I58">
        <f t="shared" si="15"/>
        <v>62013</v>
      </c>
      <c r="J58">
        <f t="shared" si="4"/>
        <v>0.10797171350610484</v>
      </c>
      <c r="K58">
        <f t="shared" si="5"/>
        <v>1.2378088002642514E-2</v>
      </c>
      <c r="L58">
        <f t="shared" si="6"/>
        <v>1.7367570104831278E-2</v>
      </c>
      <c r="M58">
        <f t="shared" si="7"/>
        <v>3.6298310535269764</v>
      </c>
      <c r="N58" s="32">
        <f t="shared" si="8"/>
        <v>0.10193698891908325</v>
      </c>
    </row>
    <row r="59" spans="1:14" x14ac:dyDescent="0.25">
      <c r="A59" s="4">
        <v>43917</v>
      </c>
      <c r="B59">
        <v>86498</v>
      </c>
      <c r="C59">
        <v>9134</v>
      </c>
      <c r="D59">
        <v>10950</v>
      </c>
      <c r="F59">
        <f t="shared" si="12"/>
        <v>5909</v>
      </c>
      <c r="G59">
        <f t="shared" si="13"/>
        <v>919</v>
      </c>
      <c r="H59">
        <f t="shared" si="14"/>
        <v>589</v>
      </c>
      <c r="I59">
        <f t="shared" si="15"/>
        <v>66414</v>
      </c>
      <c r="J59">
        <f t="shared" si="4"/>
        <v>9.5413648146776275E-2</v>
      </c>
      <c r="K59">
        <f t="shared" si="5"/>
        <v>1.481947333623595E-2</v>
      </c>
      <c r="L59">
        <f t="shared" si="6"/>
        <v>9.4980084820924637E-3</v>
      </c>
      <c r="M59">
        <f t="shared" si="7"/>
        <v>3.9236648292612979</v>
      </c>
      <c r="N59" s="32">
        <f t="shared" si="8"/>
        <v>0.10559781729057319</v>
      </c>
    </row>
    <row r="60" spans="1:14" x14ac:dyDescent="0.25">
      <c r="A60" s="4">
        <v>43918</v>
      </c>
      <c r="B60">
        <v>92472</v>
      </c>
      <c r="C60">
        <v>10023</v>
      </c>
      <c r="D60">
        <v>12384</v>
      </c>
      <c r="F60">
        <f t="shared" si="12"/>
        <v>5974</v>
      </c>
      <c r="G60">
        <f t="shared" si="13"/>
        <v>889</v>
      </c>
      <c r="H60">
        <f t="shared" si="14"/>
        <v>1434</v>
      </c>
      <c r="I60">
        <f t="shared" si="15"/>
        <v>70065</v>
      </c>
      <c r="J60">
        <f t="shared" si="4"/>
        <v>9.0079784057284104E-2</v>
      </c>
      <c r="K60">
        <f t="shared" si="5"/>
        <v>1.338573192399193E-2</v>
      </c>
      <c r="L60">
        <f t="shared" si="6"/>
        <v>2.1591833047249074E-2</v>
      </c>
      <c r="M60">
        <f t="shared" si="7"/>
        <v>2.5753589231082503</v>
      </c>
      <c r="N60" s="32">
        <f t="shared" si="8"/>
        <v>0.10838956657150273</v>
      </c>
    </row>
    <row r="61" spans="1:14" x14ac:dyDescent="0.25">
      <c r="A61" s="4">
        <v>43919</v>
      </c>
      <c r="B61">
        <v>97689</v>
      </c>
      <c r="C61">
        <v>10779</v>
      </c>
      <c r="D61">
        <v>13030</v>
      </c>
      <c r="F61">
        <f t="shared" si="12"/>
        <v>5217</v>
      </c>
      <c r="G61">
        <f t="shared" si="13"/>
        <v>756</v>
      </c>
      <c r="H61">
        <f t="shared" si="14"/>
        <v>646</v>
      </c>
      <c r="I61">
        <f t="shared" si="15"/>
        <v>73880</v>
      </c>
      <c r="J61">
        <f t="shared" si="4"/>
        <v>7.4573485293400243E-2</v>
      </c>
      <c r="K61">
        <f t="shared" si="5"/>
        <v>1.0789980732177264E-2</v>
      </c>
      <c r="L61">
        <f t="shared" si="6"/>
        <v>9.2200099907229008E-3</v>
      </c>
      <c r="M61">
        <f t="shared" si="7"/>
        <v>3.7268125870770956</v>
      </c>
      <c r="N61" s="32">
        <f t="shared" si="8"/>
        <v>0.1103399563922243</v>
      </c>
    </row>
    <row r="62" spans="1:14" x14ac:dyDescent="0.25">
      <c r="A62" s="4">
        <v>43920</v>
      </c>
      <c r="B62">
        <v>101739</v>
      </c>
      <c r="C62">
        <v>11591</v>
      </c>
      <c r="D62">
        <v>14620</v>
      </c>
      <c r="F62">
        <f t="shared" ref="F62" si="16">B62-B61</f>
        <v>4050</v>
      </c>
      <c r="G62">
        <f t="shared" ref="G62" si="17">C62-C61</f>
        <v>812</v>
      </c>
      <c r="H62">
        <f t="shared" ref="H62" si="18">D62-D61</f>
        <v>1590</v>
      </c>
      <c r="I62">
        <f t="shared" ref="I62" si="19">B62-C62-D62</f>
        <v>75528</v>
      </c>
      <c r="J62">
        <f t="shared" si="4"/>
        <v>5.4907339336824582E-2</v>
      </c>
      <c r="K62">
        <f t="shared" si="5"/>
        <v>1.0990795885219274E-2</v>
      </c>
      <c r="L62">
        <f t="shared" si="6"/>
        <v>2.1521386031402273E-2</v>
      </c>
      <c r="M62">
        <f t="shared" si="7"/>
        <v>1.6888235762716906</v>
      </c>
      <c r="N62" s="32">
        <f t="shared" si="8"/>
        <v>0.11392877854116908</v>
      </c>
    </row>
    <row r="63" spans="1:14" x14ac:dyDescent="0.25">
      <c r="A63" s="4">
        <v>43921</v>
      </c>
      <c r="B63">
        <v>105792</v>
      </c>
      <c r="C63">
        <v>12428</v>
      </c>
      <c r="D63">
        <v>15729</v>
      </c>
      <c r="F63">
        <f t="shared" ref="F63:F64" si="20">B63-B62</f>
        <v>4053</v>
      </c>
      <c r="G63">
        <f t="shared" ref="G63:G64" si="21">C63-C62</f>
        <v>837</v>
      </c>
      <c r="H63">
        <f t="shared" ref="H63:H64" si="22">D63-D62</f>
        <v>1109</v>
      </c>
      <c r="I63">
        <f t="shared" ref="I63:I64" si="23">B63-C63-D63</f>
        <v>77635</v>
      </c>
      <c r="J63">
        <f t="shared" si="4"/>
        <v>5.3752667497087799E-2</v>
      </c>
      <c r="K63">
        <f t="shared" si="5"/>
        <v>1.1081982840800763E-2</v>
      </c>
      <c r="L63">
        <f t="shared" si="6"/>
        <v>1.4683296260989302E-2</v>
      </c>
      <c r="M63">
        <f t="shared" si="7"/>
        <v>2.0862443323330151</v>
      </c>
      <c r="N63" s="32">
        <f t="shared" si="8"/>
        <v>0.11747580157289776</v>
      </c>
    </row>
    <row r="64" spans="1:14" x14ac:dyDescent="0.25">
      <c r="A64" s="4">
        <v>43922</v>
      </c>
      <c r="B64">
        <v>110574</v>
      </c>
      <c r="C64">
        <v>13155</v>
      </c>
      <c r="D64">
        <v>16847</v>
      </c>
      <c r="F64">
        <f t="shared" si="20"/>
        <v>4782</v>
      </c>
      <c r="G64">
        <f t="shared" si="21"/>
        <v>727</v>
      </c>
      <c r="H64">
        <f t="shared" si="22"/>
        <v>1118</v>
      </c>
      <c r="I64">
        <f t="shared" si="23"/>
        <v>80572</v>
      </c>
      <c r="J64">
        <f t="shared" si="4"/>
        <v>6.1703894958869278E-2</v>
      </c>
      <c r="K64">
        <f t="shared" si="5"/>
        <v>9.3643330971855485E-3</v>
      </c>
      <c r="L64">
        <f t="shared" si="6"/>
        <v>1.4400721324145037E-2</v>
      </c>
      <c r="M64">
        <f t="shared" si="7"/>
        <v>2.5964129458709033</v>
      </c>
      <c r="N64" s="32">
        <f t="shared" si="8"/>
        <v>0.11897010147050843</v>
      </c>
    </row>
    <row r="65" spans="1:14" x14ac:dyDescent="0.25">
      <c r="A65" s="4">
        <v>43923</v>
      </c>
      <c r="B65">
        <v>115242</v>
      </c>
      <c r="C65">
        <v>13915</v>
      </c>
      <c r="D65">
        <v>18278</v>
      </c>
      <c r="F65">
        <f t="shared" ref="F65" si="24">B65-B64</f>
        <v>4668</v>
      </c>
      <c r="G65">
        <f t="shared" ref="G65" si="25">C65-C64</f>
        <v>760</v>
      </c>
      <c r="H65">
        <f t="shared" ref="H65" si="26">D65-D64</f>
        <v>1431</v>
      </c>
      <c r="I65">
        <f t="shared" ref="I65" si="27">B65-C65-D65</f>
        <v>83049</v>
      </c>
      <c r="J65">
        <f t="shared" si="4"/>
        <v>5.804190771776311E-2</v>
      </c>
      <c r="K65">
        <f t="shared" si="5"/>
        <v>9.4325572159062697E-3</v>
      </c>
      <c r="L65">
        <f t="shared" si="6"/>
        <v>1.7760512336791937E-2</v>
      </c>
      <c r="M65">
        <f t="shared" si="7"/>
        <v>2.1344375119286214</v>
      </c>
      <c r="N65" s="32">
        <f t="shared" si="8"/>
        <v>0.12074590860970827</v>
      </c>
    </row>
    <row r="66" spans="1:14" x14ac:dyDescent="0.25">
      <c r="A66" s="4">
        <v>43924</v>
      </c>
      <c r="B66">
        <v>119827</v>
      </c>
      <c r="C66">
        <v>14681</v>
      </c>
      <c r="D66">
        <v>19758</v>
      </c>
      <c r="F66">
        <f t="shared" ref="F66:F67" si="28">B66-B65</f>
        <v>4585</v>
      </c>
      <c r="G66">
        <f t="shared" ref="G66:G67" si="29">C66-C65</f>
        <v>766</v>
      </c>
      <c r="H66">
        <f t="shared" ref="H66:H67" si="30">D66-D65</f>
        <v>1480</v>
      </c>
      <c r="I66">
        <f t="shared" ref="I66:I67" si="31">B66-C66-D66</f>
        <v>85388</v>
      </c>
      <c r="J66">
        <f t="shared" si="4"/>
        <v>5.5313800675628168E-2</v>
      </c>
      <c r="K66">
        <f t="shared" si="5"/>
        <v>9.2234704812821349E-3</v>
      </c>
      <c r="L66">
        <f t="shared" si="6"/>
        <v>1.7820804585244855E-2</v>
      </c>
      <c r="M66">
        <f t="shared" ref="M66:M67" si="32">J66/(K66+L66)</f>
        <v>2.0453053572173836</v>
      </c>
      <c r="N66" s="32">
        <f t="shared" si="8"/>
        <v>0.1225182972118137</v>
      </c>
    </row>
    <row r="67" spans="1:14" x14ac:dyDescent="0.25">
      <c r="A67" s="4">
        <v>43925</v>
      </c>
      <c r="B67">
        <v>124632</v>
      </c>
      <c r="C67">
        <v>15362</v>
      </c>
      <c r="D67">
        <v>20996</v>
      </c>
      <c r="F67">
        <f t="shared" si="28"/>
        <v>4805</v>
      </c>
      <c r="G67">
        <f t="shared" si="29"/>
        <v>681</v>
      </c>
      <c r="H67">
        <f t="shared" si="30"/>
        <v>1238</v>
      </c>
      <c r="I67">
        <f t="shared" si="31"/>
        <v>88274</v>
      </c>
      <c r="J67">
        <f t="shared" si="4"/>
        <v>5.6384290037515106E-2</v>
      </c>
      <c r="K67">
        <f t="shared" si="5"/>
        <v>7.9753595352976998E-3</v>
      </c>
      <c r="L67">
        <f t="shared" si="6"/>
        <v>1.4498524382817258E-2</v>
      </c>
      <c r="M67">
        <f t="shared" si="32"/>
        <v>2.508880540762553</v>
      </c>
      <c r="N67" s="32">
        <f t="shared" si="8"/>
        <v>0.12325887412542526</v>
      </c>
    </row>
    <row r="68" spans="1:14" x14ac:dyDescent="0.25">
      <c r="A68" s="4">
        <v>43926</v>
      </c>
      <c r="B68">
        <v>128948</v>
      </c>
      <c r="C68">
        <v>15887</v>
      </c>
      <c r="D68">
        <v>21815</v>
      </c>
      <c r="F68">
        <f t="shared" ref="F68" si="33">B68-B67</f>
        <v>4316</v>
      </c>
      <c r="G68">
        <f t="shared" ref="G68" si="34">C68-C67</f>
        <v>525</v>
      </c>
      <c r="H68">
        <f t="shared" ref="H68" si="35">D68-D67</f>
        <v>819</v>
      </c>
      <c r="I68">
        <f t="shared" ref="I68" si="36">B68-C68-D68</f>
        <v>91246</v>
      </c>
      <c r="J68">
        <f t="shared" si="4"/>
        <v>4.8994212262584075E-2</v>
      </c>
      <c r="K68">
        <f t="shared" si="5"/>
        <v>5.9473910777805465E-3</v>
      </c>
      <c r="L68">
        <f t="shared" si="6"/>
        <v>9.2779300813376538E-3</v>
      </c>
      <c r="M68">
        <f t="shared" ref="M68" si="37">J68/(K68+L68)</f>
        <v>3.2179427777286804</v>
      </c>
      <c r="N68" s="32">
        <f t="shared" si="8"/>
        <v>0.12320470267084406</v>
      </c>
    </row>
    <row r="69" spans="1:14" x14ac:dyDescent="0.25">
      <c r="A69" s="4">
        <v>43927</v>
      </c>
      <c r="B69">
        <v>132547</v>
      </c>
      <c r="C69">
        <v>16523</v>
      </c>
      <c r="D69">
        <v>22837</v>
      </c>
      <c r="F69">
        <f t="shared" ref="F69" si="38">B69-B68</f>
        <v>3599</v>
      </c>
      <c r="G69">
        <f t="shared" ref="G69" si="39">C69-C68</f>
        <v>636</v>
      </c>
      <c r="H69">
        <f t="shared" ref="H69" si="40">D69-D68</f>
        <v>1022</v>
      </c>
      <c r="I69">
        <f t="shared" ref="I69" si="41">B69-C69-D69</f>
        <v>93187</v>
      </c>
      <c r="J69">
        <f t="shared" si="4"/>
        <v>3.9527125086015906E-2</v>
      </c>
      <c r="K69">
        <f t="shared" si="5"/>
        <v>6.9701685553339322E-3</v>
      </c>
      <c r="L69">
        <f t="shared" si="6"/>
        <v>1.1200490980426539E-2</v>
      </c>
      <c r="M69">
        <f t="shared" ref="M69" si="42">J69/(K69+L69)</f>
        <v>2.1753269334129119</v>
      </c>
      <c r="N69" s="32">
        <f t="shared" si="8"/>
        <v>0.12465766860057187</v>
      </c>
    </row>
    <row r="70" spans="1:14" x14ac:dyDescent="0.25">
      <c r="A70" s="4">
        <v>43928</v>
      </c>
      <c r="B70">
        <v>135586</v>
      </c>
      <c r="C70">
        <v>17127</v>
      </c>
      <c r="D70">
        <v>24392</v>
      </c>
      <c r="F70">
        <f t="shared" ref="F70" si="43">B70-B69</f>
        <v>3039</v>
      </c>
      <c r="G70">
        <f t="shared" ref="G70" si="44">C70-C69</f>
        <v>604</v>
      </c>
      <c r="H70">
        <f t="shared" ref="H70" si="45">D70-D69</f>
        <v>1555</v>
      </c>
      <c r="I70">
        <f t="shared" ref="I70" si="46">B70-C70-D70</f>
        <v>94067</v>
      </c>
      <c r="J70">
        <f t="shared" si="4"/>
        <v>3.2683495155299926E-2</v>
      </c>
      <c r="K70">
        <f t="shared" ref="K70" si="47">G70/I69</f>
        <v>6.4815907798298046E-3</v>
      </c>
      <c r="L70">
        <f t="shared" ref="L70" si="48">H70/I69</f>
        <v>1.6686876924892957E-2</v>
      </c>
      <c r="M70">
        <f t="shared" ref="M70" si="49">J70/(K70+L70)</f>
        <v>1.410688681351058</v>
      </c>
      <c r="N70" s="32">
        <f t="shared" si="8"/>
        <v>0.12631835145221484</v>
      </c>
    </row>
    <row r="71" spans="1:14" x14ac:dyDescent="0.25">
      <c r="A71" s="4">
        <v>43929</v>
      </c>
      <c r="B71">
        <v>139422</v>
      </c>
      <c r="C71">
        <v>17669</v>
      </c>
      <c r="D71">
        <v>26491</v>
      </c>
      <c r="F71">
        <f t="shared" ref="F71" si="50">B71-B70</f>
        <v>3836</v>
      </c>
      <c r="G71">
        <f t="shared" ref="G71" si="51">C71-C70</f>
        <v>542</v>
      </c>
      <c r="H71">
        <f t="shared" ref="H71" si="52">D71-D70</f>
        <v>2099</v>
      </c>
      <c r="I71">
        <f t="shared" ref="I71" si="53">B71-C71-D71</f>
        <v>95262</v>
      </c>
      <c r="J71">
        <f t="shared" si="4"/>
        <v>4.0871098116169374E-2</v>
      </c>
      <c r="K71">
        <f t="shared" ref="K71" si="54">G71/I70</f>
        <v>5.7618505958518928E-3</v>
      </c>
      <c r="L71">
        <f t="shared" ref="L71" si="55">H71/I70</f>
        <v>2.2313882658105393E-2</v>
      </c>
      <c r="M71">
        <f t="shared" ref="M71" si="56">J71/(K71+L71)</f>
        <v>1.4557446370669083</v>
      </c>
      <c r="N71" s="32">
        <f t="shared" si="8"/>
        <v>0.12673035819311157</v>
      </c>
    </row>
    <row r="72" spans="1:14" x14ac:dyDescent="0.25">
      <c r="A72" s="4">
        <v>43930</v>
      </c>
      <c r="B72">
        <v>143626</v>
      </c>
      <c r="C72">
        <v>18279</v>
      </c>
      <c r="D72">
        <v>28470</v>
      </c>
      <c r="F72">
        <f t="shared" ref="F72" si="57">B72-B71</f>
        <v>4204</v>
      </c>
      <c r="G72">
        <f t="shared" ref="G72" si="58">C72-C71</f>
        <v>610</v>
      </c>
      <c r="H72">
        <f t="shared" ref="H72" si="59">D72-D71</f>
        <v>1979</v>
      </c>
      <c r="I72">
        <f t="shared" ref="I72" si="60">B72-C72-D72</f>
        <v>96877</v>
      </c>
      <c r="J72">
        <f t="shared" si="4"/>
        <v>4.423292208325786E-2</v>
      </c>
      <c r="K72">
        <f t="shared" ref="K72" si="61">G72/I71</f>
        <v>6.403392748420147E-3</v>
      </c>
      <c r="L72">
        <f t="shared" ref="L72" si="62">H72/I71</f>
        <v>2.077428565430077E-2</v>
      </c>
      <c r="M72">
        <f t="shared" ref="M72" si="63">J72/(K72+L72)</f>
        <v>1.6275460113925495</v>
      </c>
      <c r="N72" s="32">
        <f t="shared" si="8"/>
        <v>0.12726804339047249</v>
      </c>
    </row>
    <row r="73" spans="1:14" x14ac:dyDescent="0.25">
      <c r="A73" s="4">
        <v>43931</v>
      </c>
      <c r="B73">
        <v>147577</v>
      </c>
      <c r="C73">
        <v>18849</v>
      </c>
      <c r="D73">
        <v>30455</v>
      </c>
      <c r="F73">
        <f t="shared" ref="F73" si="64">B73-B72</f>
        <v>3951</v>
      </c>
      <c r="G73">
        <f t="shared" ref="G73" si="65">C73-C72</f>
        <v>570</v>
      </c>
      <c r="H73">
        <f t="shared" ref="H73" si="66">D73-D72</f>
        <v>1985</v>
      </c>
      <c r="I73">
        <f t="shared" ref="I73" si="67">B73-C73-D73</f>
        <v>98273</v>
      </c>
      <c r="J73">
        <f t="shared" ref="J73" si="68">F73/I72*$B$2/($B$2-B72)</f>
        <v>4.0880785728106779E-2</v>
      </c>
      <c r="K73">
        <f t="shared" ref="K73" si="69">G73/I72</f>
        <v>5.8837494967845828E-3</v>
      </c>
      <c r="L73">
        <f t="shared" ref="L73" si="70">H73/I72</f>
        <v>2.0489899563363854E-2</v>
      </c>
      <c r="M73">
        <f t="shared" ref="M73" si="71">J73/(K73+L73)</f>
        <v>1.5500617921650881</v>
      </c>
      <c r="N73" s="32">
        <f t="shared" si="8"/>
        <v>0.12772315469212683</v>
      </c>
    </row>
    <row r="74" spans="1:14" x14ac:dyDescent="0.25">
      <c r="A74" s="4">
        <v>43932</v>
      </c>
      <c r="B74">
        <v>152271</v>
      </c>
      <c r="C74">
        <v>19468</v>
      </c>
      <c r="D74">
        <v>32534</v>
      </c>
      <c r="F74">
        <f t="shared" ref="F74" si="72">B74-B73</f>
        <v>4694</v>
      </c>
      <c r="G74">
        <f t="shared" ref="G74" si="73">C74-C73</f>
        <v>619</v>
      </c>
      <c r="H74">
        <f t="shared" ref="H74" si="74">D74-D73</f>
        <v>2079</v>
      </c>
      <c r="I74">
        <f t="shared" ref="I74" si="75">B74-C74-D74</f>
        <v>100269</v>
      </c>
      <c r="J74">
        <f t="shared" ref="J74" si="76">F74/I73*$B$2/($B$2-B73)</f>
        <v>4.7881771052435546E-2</v>
      </c>
      <c r="K74">
        <f t="shared" ref="K74" si="77">G74/I73</f>
        <v>6.2987799293803999E-3</v>
      </c>
      <c r="L74">
        <f t="shared" ref="L74" si="78">H74/I73</f>
        <v>2.1155352945366478E-2</v>
      </c>
      <c r="M74">
        <f t="shared" ref="M74" si="79">J74/(K74+L74)</f>
        <v>1.7440642278117118</v>
      </c>
      <c r="N74" s="32">
        <f t="shared" si="8"/>
        <v>0.12785100248898346</v>
      </c>
    </row>
    <row r="75" spans="1:14" x14ac:dyDescent="0.25">
      <c r="A75" s="4">
        <v>43933</v>
      </c>
      <c r="B75">
        <v>156363</v>
      </c>
      <c r="C75">
        <v>19899</v>
      </c>
      <c r="D75">
        <v>34211</v>
      </c>
      <c r="F75">
        <f t="shared" ref="F75" si="80">B75-B74</f>
        <v>4092</v>
      </c>
      <c r="G75">
        <f t="shared" ref="G75" si="81">C75-C74</f>
        <v>431</v>
      </c>
      <c r="H75">
        <f t="shared" ref="H75" si="82">D75-D74</f>
        <v>1677</v>
      </c>
      <c r="I75">
        <f t="shared" ref="I75" si="83">B75-C75-D75</f>
        <v>102253</v>
      </c>
      <c r="J75">
        <f t="shared" ref="J75" si="84">F75/I74*$B$2/($B$2-B74)</f>
        <v>4.09132591229696E-2</v>
      </c>
      <c r="K75">
        <f t="shared" ref="K75" si="85">G75/I74</f>
        <v>4.2984372039214513E-3</v>
      </c>
      <c r="L75">
        <f t="shared" ref="L75" si="86">H75/I74</f>
        <v>1.6725009723842863E-2</v>
      </c>
      <c r="M75">
        <f t="shared" ref="M75" si="87">J75/(K75+L75)</f>
        <v>1.9460775991466028</v>
      </c>
      <c r="N75" s="32">
        <f t="shared" si="8"/>
        <v>0.12726156443659944</v>
      </c>
    </row>
    <row r="76" spans="1:14" x14ac:dyDescent="0.25">
      <c r="A76" s="4">
        <v>43934</v>
      </c>
      <c r="B76">
        <v>159516</v>
      </c>
      <c r="C76">
        <v>20465</v>
      </c>
      <c r="D76">
        <v>35435</v>
      </c>
      <c r="F76">
        <f t="shared" ref="F76" si="88">B76-B75</f>
        <v>3153</v>
      </c>
      <c r="G76">
        <f t="shared" ref="G76" si="89">C76-C75</f>
        <v>566</v>
      </c>
      <c r="H76">
        <f t="shared" ref="H76" si="90">D76-D75</f>
        <v>1224</v>
      </c>
      <c r="I76">
        <f t="shared" ref="I76" si="91">B76-C76-D76</f>
        <v>103616</v>
      </c>
      <c r="J76">
        <f t="shared" ref="J76" si="92">F76/I75*$B$2/($B$2-B75)</f>
        <v>3.0915232364996052E-2</v>
      </c>
      <c r="K76">
        <f t="shared" ref="K76" si="93">G76/I75</f>
        <v>5.5352899181442105E-3</v>
      </c>
      <c r="L76">
        <f t="shared" ref="L76" si="94">H76/I75</f>
        <v>1.1970308939591015E-2</v>
      </c>
      <c r="M76">
        <f t="shared" ref="M76" si="95">J76/(K76+L76)</f>
        <v>1.7660196955407492</v>
      </c>
      <c r="N76" s="32">
        <f t="shared" si="8"/>
        <v>0.12829434037964843</v>
      </c>
    </row>
    <row r="77" spans="1:14" x14ac:dyDescent="0.25">
      <c r="A77" s="4">
        <v>43935</v>
      </c>
      <c r="B77">
        <v>162488</v>
      </c>
      <c r="C77">
        <v>21067</v>
      </c>
      <c r="D77">
        <v>37130</v>
      </c>
      <c r="F77">
        <f t="shared" ref="F77" si="96">B77-B76</f>
        <v>2972</v>
      </c>
      <c r="G77">
        <f t="shared" ref="G77" si="97">C77-C76</f>
        <v>602</v>
      </c>
      <c r="H77">
        <f t="shared" ref="H77" si="98">D77-D76</f>
        <v>1695</v>
      </c>
      <c r="I77">
        <f t="shared" ref="I77" si="99">B77-C77-D77</f>
        <v>104291</v>
      </c>
      <c r="J77">
        <f t="shared" ref="J77" si="100">F77/I76*$B$2/($B$2-B76)</f>
        <v>2.8758702785127696E-2</v>
      </c>
      <c r="K77">
        <f t="shared" ref="K77" si="101">G77/I76</f>
        <v>5.8099135268684376E-3</v>
      </c>
      <c r="L77">
        <f t="shared" ref="L77" si="102">H77/I76</f>
        <v>1.6358477455219272E-2</v>
      </c>
      <c r="M77">
        <f t="shared" ref="M77" si="103">J77/(K77+L77)</f>
        <v>1.2972841740460563</v>
      </c>
      <c r="N77" s="32">
        <f t="shared" si="8"/>
        <v>0.12965265127270936</v>
      </c>
    </row>
    <row r="78" spans="1:14" x14ac:dyDescent="0.25">
      <c r="A78" s="4">
        <v>43936</v>
      </c>
      <c r="B78">
        <v>165155</v>
      </c>
      <c r="C78">
        <v>21645</v>
      </c>
      <c r="D78">
        <v>38092</v>
      </c>
      <c r="F78">
        <f t="shared" ref="F78" si="104">B78-B77</f>
        <v>2667</v>
      </c>
      <c r="G78">
        <f t="shared" ref="G78" si="105">C78-C77</f>
        <v>578</v>
      </c>
      <c r="H78">
        <f t="shared" ref="H78" si="106">D78-D77</f>
        <v>962</v>
      </c>
      <c r="I78">
        <f t="shared" ref="I78" si="107">B78-C78-D78</f>
        <v>105418</v>
      </c>
      <c r="J78">
        <f t="shared" ref="J78" si="108">F78/I77*$B$2/($B$2-B77)</f>
        <v>2.5641586879094354E-2</v>
      </c>
      <c r="K78">
        <f t="shared" ref="K78" si="109">G78/I77</f>
        <v>5.5421848481652302E-3</v>
      </c>
      <c r="L78">
        <f t="shared" ref="L78" si="110">H78/I77</f>
        <v>9.2241900068078739E-3</v>
      </c>
      <c r="M78">
        <f t="shared" ref="M78" si="111">J78/(K78+L78)</f>
        <v>1.7364848942906683</v>
      </c>
      <c r="N78" s="32">
        <f t="shared" si="8"/>
        <v>0.13105870243104961</v>
      </c>
    </row>
    <row r="79" spans="1:14" x14ac:dyDescent="0.25">
      <c r="A79" s="4">
        <v>43937</v>
      </c>
      <c r="B79">
        <v>168941</v>
      </c>
      <c r="C79">
        <v>22170</v>
      </c>
      <c r="D79">
        <v>40164</v>
      </c>
      <c r="F79">
        <f t="shared" ref="F79" si="112">B79-B78</f>
        <v>3786</v>
      </c>
      <c r="G79">
        <f t="shared" ref="G79" si="113">C79-C78</f>
        <v>525</v>
      </c>
      <c r="H79">
        <f t="shared" ref="H79" si="114">D79-D78</f>
        <v>2072</v>
      </c>
      <c r="I79">
        <f t="shared" ref="I79" si="115">B79-C79-D79</f>
        <v>106607</v>
      </c>
      <c r="J79">
        <f t="shared" ref="J79" si="116">F79/I78*$B$2/($B$2-B78)</f>
        <v>3.6012540608181938E-2</v>
      </c>
      <c r="K79">
        <f t="shared" ref="K79" si="117">G79/I78</f>
        <v>4.9801741638050429E-3</v>
      </c>
      <c r="L79">
        <f t="shared" ref="L79" si="118">H79/I78</f>
        <v>1.9655087366483904E-2</v>
      </c>
      <c r="M79">
        <f t="shared" ref="M79" si="119">J79/(K79+L79)</f>
        <v>1.4618290357463701</v>
      </c>
      <c r="N79" s="32">
        <f t="shared" si="8"/>
        <v>0.1312292457130004</v>
      </c>
    </row>
    <row r="80" spans="1:14" x14ac:dyDescent="0.25">
      <c r="A80" s="4">
        <v>43938</v>
      </c>
      <c r="B80">
        <v>172434</v>
      </c>
      <c r="C80">
        <v>22745</v>
      </c>
      <c r="D80">
        <v>42727</v>
      </c>
      <c r="F80">
        <f t="shared" ref="F80" si="120">B80-B79</f>
        <v>3493</v>
      </c>
      <c r="G80">
        <f t="shared" ref="G80" si="121">C80-C79</f>
        <v>575</v>
      </c>
      <c r="H80">
        <f t="shared" ref="H80" si="122">D80-D79</f>
        <v>2563</v>
      </c>
      <c r="I80">
        <f t="shared" ref="I80" si="123">B80-C80-D80</f>
        <v>106962</v>
      </c>
      <c r="J80">
        <f t="shared" ref="J80" si="124">F80/I79*$B$2/($B$2-B79)</f>
        <v>3.2857011317072096E-2</v>
      </c>
      <c r="K80">
        <f t="shared" ref="K80" si="125">G80/I79</f>
        <v>5.3936420685320851E-3</v>
      </c>
      <c r="L80">
        <f t="shared" ref="L80" si="126">H80/I79</f>
        <v>2.4041573255039538E-2</v>
      </c>
      <c r="M80">
        <f t="shared" ref="M80" si="127">J80/(K80+L80)</f>
        <v>1.1162483765070443</v>
      </c>
      <c r="N80" s="32">
        <f t="shared" si="8"/>
        <v>0.1319055406706334</v>
      </c>
    </row>
    <row r="81" spans="1:14" x14ac:dyDescent="0.25">
      <c r="A81" s="4">
        <v>43939</v>
      </c>
      <c r="B81">
        <v>175925</v>
      </c>
      <c r="C81">
        <v>23227</v>
      </c>
      <c r="D81">
        <v>44927</v>
      </c>
      <c r="F81">
        <f t="shared" ref="F81" si="128">B81-B80</f>
        <v>3491</v>
      </c>
      <c r="G81">
        <f t="shared" ref="G81" si="129">C81-C80</f>
        <v>482</v>
      </c>
      <c r="H81">
        <f t="shared" ref="H81" si="130">D81-D80</f>
        <v>2200</v>
      </c>
      <c r="I81">
        <f t="shared" ref="I81" si="131">B81-C81-D81</f>
        <v>107771</v>
      </c>
      <c r="J81">
        <f t="shared" ref="J81" si="132">F81/I80*$B$2/($B$2-B80)</f>
        <v>3.2731106627090258E-2</v>
      </c>
      <c r="K81">
        <f t="shared" ref="K81" si="133">G81/I80</f>
        <v>4.506273255922664E-3</v>
      </c>
      <c r="L81">
        <f t="shared" ref="L81" si="134">H81/I80</f>
        <v>2.0568052205456145E-2</v>
      </c>
      <c r="M81">
        <f t="shared" ref="M81" si="135">J81/(K81+L81)</f>
        <v>1.3053633956177584</v>
      </c>
      <c r="N81" s="32">
        <f t="shared" si="8"/>
        <v>0.13202785277817253</v>
      </c>
    </row>
    <row r="82" spans="1:14" x14ac:dyDescent="0.25">
      <c r="A82" s="4">
        <v>43940</v>
      </c>
      <c r="B82">
        <v>178972</v>
      </c>
      <c r="C82">
        <v>23660</v>
      </c>
      <c r="D82">
        <v>47055</v>
      </c>
      <c r="F82">
        <f t="shared" ref="F82" si="136">B82-B81</f>
        <v>3047</v>
      </c>
      <c r="G82">
        <f t="shared" ref="G82" si="137">C82-C81</f>
        <v>433</v>
      </c>
      <c r="H82">
        <f t="shared" ref="H82" si="138">D82-D81</f>
        <v>2128</v>
      </c>
      <c r="I82">
        <f t="shared" ref="I82" si="139">B82-C82-D82</f>
        <v>108257</v>
      </c>
      <c r="J82">
        <f t="shared" ref="J82" si="140">F82/I81*$B$2/($B$2-B81)</f>
        <v>2.835541740237171E-2</v>
      </c>
      <c r="K82">
        <f t="shared" ref="K82" si="141">G82/I81</f>
        <v>4.0177784376130869E-3</v>
      </c>
      <c r="L82">
        <f t="shared" ref="L82" si="142">H82/I81</f>
        <v>1.9745571628731293E-2</v>
      </c>
      <c r="M82">
        <f t="shared" ref="M82" si="143">J82/(K82+L82)</f>
        <v>1.1932415809726675</v>
      </c>
      <c r="N82" s="32">
        <f t="shared" si="8"/>
        <v>0.13219945019332632</v>
      </c>
    </row>
    <row r="83" spans="1:14" x14ac:dyDescent="0.25">
      <c r="A83" s="20">
        <v>43941</v>
      </c>
      <c r="B83" s="21">
        <v>181228</v>
      </c>
      <c r="C83" s="21">
        <v>24114</v>
      </c>
      <c r="D83" s="21">
        <v>48877</v>
      </c>
      <c r="E83" s="21"/>
      <c r="F83" s="21">
        <f t="shared" ref="F83:F84" si="144">B83-B82</f>
        <v>2256</v>
      </c>
      <c r="G83" s="21">
        <f t="shared" ref="G83:G84" si="145">C83-C82</f>
        <v>454</v>
      </c>
      <c r="H83" s="21">
        <f t="shared" ref="H83:H84" si="146">D83-D82</f>
        <v>1822</v>
      </c>
      <c r="I83" s="21">
        <f t="shared" ref="I83:I84" si="147">B83-C83-D83</f>
        <v>108237</v>
      </c>
      <c r="J83" s="21">
        <f t="shared" ref="J83:J84" si="148">F83/I82*$B$2/($B$2-B82)</f>
        <v>2.0901168260143762E-2</v>
      </c>
      <c r="K83" s="21">
        <f t="shared" ref="K83:K84" si="149">G83/I82</f>
        <v>4.1937241933547023E-3</v>
      </c>
      <c r="L83" s="21">
        <f t="shared" ref="L83:L84" si="150">H83/I82</f>
        <v>1.6830320441172397E-2</v>
      </c>
      <c r="M83" s="21">
        <f t="shared" ref="M83:M84" si="151">J83/(K83+L83)</f>
        <v>0.99415543600104705</v>
      </c>
      <c r="N83" s="46">
        <f t="shared" ref="N83:N87" si="152">C83/B83</f>
        <v>0.13305890921932592</v>
      </c>
    </row>
    <row r="84" spans="1:14" x14ac:dyDescent="0.25">
      <c r="A84" s="4">
        <v>43942</v>
      </c>
      <c r="B84">
        <v>183957</v>
      </c>
      <c r="C84">
        <v>24648</v>
      </c>
      <c r="D84">
        <v>51600</v>
      </c>
      <c r="F84">
        <f t="shared" si="144"/>
        <v>2729</v>
      </c>
      <c r="G84">
        <f t="shared" si="145"/>
        <v>534</v>
      </c>
      <c r="H84">
        <f t="shared" si="146"/>
        <v>2723</v>
      </c>
      <c r="I84">
        <f t="shared" si="147"/>
        <v>107709</v>
      </c>
      <c r="J84">
        <f t="shared" si="148"/>
        <v>2.5288990679427414E-2</v>
      </c>
      <c r="K84">
        <f t="shared" si="149"/>
        <v>4.9336178940658001E-3</v>
      </c>
      <c r="L84">
        <f t="shared" si="150"/>
        <v>2.5157755665807441E-2</v>
      </c>
      <c r="M84">
        <f t="shared" si="151"/>
        <v>0.84040665771236867</v>
      </c>
      <c r="N84" s="32">
        <f t="shared" si="152"/>
        <v>0.13398783411340695</v>
      </c>
    </row>
    <row r="85" spans="1:14" x14ac:dyDescent="0.25">
      <c r="A85" s="4">
        <v>43943</v>
      </c>
      <c r="B85">
        <v>187327</v>
      </c>
      <c r="C85">
        <v>25085</v>
      </c>
      <c r="D85">
        <v>54543</v>
      </c>
      <c r="F85">
        <f t="shared" ref="F85" si="153">B85-B84</f>
        <v>3370</v>
      </c>
      <c r="G85">
        <f t="shared" ref="G85" si="154">C85-C84</f>
        <v>437</v>
      </c>
      <c r="H85">
        <f t="shared" ref="H85:H87" si="155">D85-D84</f>
        <v>2943</v>
      </c>
      <c r="I85">
        <f t="shared" ref="I85" si="156">B85-C85-D85</f>
        <v>107699</v>
      </c>
      <c r="J85">
        <f t="shared" ref="J85" si="157">F85/I84*$B$2/($B$2-B84)</f>
        <v>3.1383492761732176E-2</v>
      </c>
      <c r="K85">
        <f t="shared" ref="K85" si="158">G85/I84</f>
        <v>4.0572282724749094E-3</v>
      </c>
      <c r="L85">
        <f t="shared" ref="L85" si="159">H85/I84</f>
        <v>2.7323621981450018E-2</v>
      </c>
      <c r="M85">
        <f t="shared" ref="M85" si="160">J85/(K85+L85)</f>
        <v>1.0000842076548555</v>
      </c>
      <c r="N85" s="32">
        <f t="shared" si="152"/>
        <v>0.13391022116406071</v>
      </c>
    </row>
    <row r="86" spans="1:14" x14ac:dyDescent="0.25">
      <c r="A86" s="4">
        <v>43944</v>
      </c>
      <c r="B86">
        <v>189973</v>
      </c>
      <c r="C86">
        <v>25549</v>
      </c>
      <c r="D86">
        <v>57576</v>
      </c>
      <c r="F86">
        <f t="shared" ref="F86" si="161">B86-B85</f>
        <v>2646</v>
      </c>
      <c r="G86">
        <f t="shared" ref="G86" si="162">C86-C85</f>
        <v>464</v>
      </c>
      <c r="H86">
        <f t="shared" si="155"/>
        <v>3033</v>
      </c>
      <c r="I86">
        <f t="shared" ref="I86" si="163">B86-C86-D86</f>
        <v>106848</v>
      </c>
      <c r="J86">
        <f t="shared" ref="J86" si="164">F86/I85*$B$2/($B$2-B85)</f>
        <v>2.4644829555819352E-2</v>
      </c>
      <c r="K86">
        <f t="shared" ref="K86" si="165">G86/I85</f>
        <v>4.308303698270179E-3</v>
      </c>
      <c r="L86">
        <f t="shared" ref="L86" si="166">H86/I85</f>
        <v>2.8161821372528994E-2</v>
      </c>
      <c r="M86">
        <f t="shared" ref="M86" si="167">J86/(K86+L86)</f>
        <v>0.75900014250277048</v>
      </c>
      <c r="N86" s="32">
        <f t="shared" si="152"/>
        <v>0.13448753243882025</v>
      </c>
    </row>
    <row r="87" spans="1:14" x14ac:dyDescent="0.25">
      <c r="A87" s="4">
        <v>43945</v>
      </c>
      <c r="B87">
        <v>192994</v>
      </c>
      <c r="C87">
        <v>25969</v>
      </c>
      <c r="D87">
        <v>60498</v>
      </c>
      <c r="F87">
        <f t="shared" ref="F87" si="168">B87-B86</f>
        <v>3021</v>
      </c>
      <c r="G87">
        <f t="shared" ref="G87" si="169">C87-C86</f>
        <v>420</v>
      </c>
      <c r="H87">
        <f t="shared" si="155"/>
        <v>2922</v>
      </c>
      <c r="I87">
        <f t="shared" ref="I87" si="170">B87-C87-D87</f>
        <v>106527</v>
      </c>
      <c r="J87">
        <f t="shared" ref="J87" si="171">F87/I86*$B$2/($B$2-B86)</f>
        <v>2.8362926750994603E-2</v>
      </c>
      <c r="K87">
        <f t="shared" ref="K87" si="172">G87/I86</f>
        <v>3.9308176100628931E-3</v>
      </c>
      <c r="L87">
        <f t="shared" ref="L87" si="173">H87/I86</f>
        <v>2.7347259658580415E-2</v>
      </c>
      <c r="M87">
        <f t="shared" ref="M87" si="174">J87/(K87+L87)</f>
        <v>0.90679892204975199</v>
      </c>
      <c r="N87" s="32">
        <f t="shared" si="152"/>
        <v>0.13455858731359524</v>
      </c>
    </row>
    <row r="88" spans="1:14" x14ac:dyDescent="0.25">
      <c r="A88" s="4">
        <v>43946</v>
      </c>
      <c r="B88">
        <v>195351</v>
      </c>
      <c r="C88">
        <v>26384</v>
      </c>
      <c r="D88">
        <v>63120</v>
      </c>
      <c r="F88">
        <f t="shared" ref="F88" si="175">B88-B87</f>
        <v>2357</v>
      </c>
      <c r="G88">
        <f t="shared" ref="G88" si="176">C88-C87</f>
        <v>415</v>
      </c>
      <c r="H88">
        <f t="shared" ref="H88" si="177">D88-D87</f>
        <v>2622</v>
      </c>
      <c r="I88">
        <f t="shared" ref="I88" si="178">B88-C88-D88</f>
        <v>105847</v>
      </c>
      <c r="J88">
        <f t="shared" ref="J88" si="179">F88/I87*$B$2/($B$2-B87)</f>
        <v>2.2196697834582071E-2</v>
      </c>
      <c r="K88">
        <f t="shared" ref="K88" si="180">G88/I87</f>
        <v>3.895725966186976E-3</v>
      </c>
      <c r="L88">
        <f t="shared" ref="L88" si="181">H88/I87</f>
        <v>2.4613478273113859E-2</v>
      </c>
      <c r="M88">
        <f t="shared" ref="M88" si="182">J88/(K88+L88)</f>
        <v>0.77858005605022196</v>
      </c>
      <c r="N88" s="32">
        <f t="shared" ref="N88" si="183">C88/B88</f>
        <v>0.13505945707982042</v>
      </c>
    </row>
    <row r="89" spans="1:14" x14ac:dyDescent="0.25">
      <c r="A89" s="4">
        <v>43947</v>
      </c>
      <c r="B89">
        <v>197675</v>
      </c>
      <c r="C89">
        <v>26644</v>
      </c>
      <c r="D89">
        <v>64928</v>
      </c>
      <c r="F89">
        <f t="shared" ref="F89" si="184">B89-B88</f>
        <v>2324</v>
      </c>
      <c r="G89">
        <f t="shared" ref="G89" si="185">C89-C88</f>
        <v>260</v>
      </c>
      <c r="H89">
        <f t="shared" ref="H89" si="186">D89-D88</f>
        <v>1808</v>
      </c>
      <c r="I89">
        <f t="shared" ref="I89" si="187">B89-C89-D89</f>
        <v>106103</v>
      </c>
      <c r="J89">
        <f t="shared" ref="J89" si="188">F89/I88*$B$2/($B$2-B88)</f>
        <v>2.2027389900961723E-2</v>
      </c>
      <c r="K89">
        <f t="shared" ref="K89" si="189">G89/I88</f>
        <v>2.4563757121127665E-3</v>
      </c>
      <c r="L89">
        <f t="shared" ref="L89" si="190">H89/I88</f>
        <v>1.7081258798076468E-2</v>
      </c>
      <c r="M89">
        <f t="shared" ref="M89" si="191">J89/(K89+L89)</f>
        <v>1.1274338195585567</v>
      </c>
      <c r="N89" s="32">
        <f t="shared" ref="N89" si="192">C89/B89</f>
        <v>0.13478689768559504</v>
      </c>
    </row>
    <row r="90" spans="1:14" x14ac:dyDescent="0.25">
      <c r="A90" s="4">
        <v>43948</v>
      </c>
      <c r="B90">
        <v>199414</v>
      </c>
      <c r="C90">
        <v>26977</v>
      </c>
      <c r="D90">
        <v>66624</v>
      </c>
      <c r="E90" s="42" t="s">
        <v>191</v>
      </c>
      <c r="F90">
        <f t="shared" ref="F90" si="193">B90-B89</f>
        <v>1739</v>
      </c>
      <c r="G90">
        <f t="shared" ref="G90" si="194">C90-C89</f>
        <v>333</v>
      </c>
      <c r="H90">
        <f t="shared" ref="H90" si="195">D90-D89</f>
        <v>1696</v>
      </c>
      <c r="I90">
        <f t="shared" ref="I90" si="196">B90-C90-D90</f>
        <v>105813</v>
      </c>
      <c r="J90">
        <f t="shared" ref="J90" si="197">F90/I89*$B$2/($B$2-B89)</f>
        <v>1.6443495167179023E-2</v>
      </c>
      <c r="K90">
        <f t="shared" ref="K90" si="198">G90/I89</f>
        <v>3.1384597984976861E-3</v>
      </c>
      <c r="L90">
        <f t="shared" ref="L90" si="199">H90/I89</f>
        <v>1.5984467922678908E-2</v>
      </c>
      <c r="M90">
        <f t="shared" ref="M90" si="200">J90/(K90+L90)</f>
        <v>0.85988376920808063</v>
      </c>
      <c r="N90" s="32">
        <f t="shared" ref="N90" si="201">C90/B90</f>
        <v>0.13528137442707133</v>
      </c>
    </row>
    <row r="91" spans="1:14" x14ac:dyDescent="0.25">
      <c r="A91" s="4">
        <v>43949</v>
      </c>
      <c r="B91">
        <v>201505</v>
      </c>
      <c r="C91">
        <v>27359</v>
      </c>
      <c r="D91">
        <v>68941</v>
      </c>
      <c r="F91">
        <f t="shared" ref="F91" si="202">B91-B90</f>
        <v>2091</v>
      </c>
      <c r="G91">
        <f t="shared" ref="G91" si="203">C91-C90</f>
        <v>382</v>
      </c>
      <c r="H91">
        <f t="shared" ref="H91" si="204">D91-D90</f>
        <v>2317</v>
      </c>
      <c r="I91">
        <f t="shared" ref="I91" si="205">B91-C91-D91</f>
        <v>105205</v>
      </c>
      <c r="J91">
        <f t="shared" ref="J91" si="206">F91/I90*$B$2/($B$2-B90)</f>
        <v>1.9826668897400628E-2</v>
      </c>
      <c r="K91">
        <f t="shared" ref="K91" si="207">G91/I90</f>
        <v>3.6101424210635744E-3</v>
      </c>
      <c r="L91">
        <f t="shared" ref="L91" si="208">H91/I90</f>
        <v>2.1897120391634297E-2</v>
      </c>
      <c r="M91">
        <f t="shared" ref="M91" si="209">J91/(K91+L91)</f>
        <v>0.77729504114140524</v>
      </c>
      <c r="N91" s="32">
        <f t="shared" ref="N91" si="210">C91/B91</f>
        <v>0.13577330587330338</v>
      </c>
    </row>
    <row r="92" spans="1:14" x14ac:dyDescent="0.25">
      <c r="A92" s="4">
        <v>43950</v>
      </c>
      <c r="B92">
        <v>203591</v>
      </c>
      <c r="C92">
        <v>27682</v>
      </c>
      <c r="D92">
        <v>71252</v>
      </c>
      <c r="F92">
        <f t="shared" ref="F92" si="211">B92-B91</f>
        <v>2086</v>
      </c>
      <c r="G92">
        <f t="shared" ref="G92" si="212">C92-C91</f>
        <v>323</v>
      </c>
      <c r="H92">
        <f t="shared" ref="H92" si="213">D92-D91</f>
        <v>2311</v>
      </c>
      <c r="I92">
        <f t="shared" ref="I92" si="214">B92-C92-D92</f>
        <v>104657</v>
      </c>
      <c r="J92">
        <f t="shared" ref="J92" si="215">F92/I91*$B$2/($B$2-B91)</f>
        <v>1.9894257812315824E-2</v>
      </c>
      <c r="K92">
        <f t="shared" ref="K92" si="216">G92/I91</f>
        <v>3.0701962834466042E-3</v>
      </c>
      <c r="L92">
        <f t="shared" ref="L92" si="217">H92/I91</f>
        <v>2.1966636566703102E-2</v>
      </c>
      <c r="M92">
        <f t="shared" ref="M92" si="218">J92/(K92+L92)</f>
        <v>0.79459961774665389</v>
      </c>
      <c r="N92" s="32">
        <f t="shared" ref="N92" si="219">C92/B92</f>
        <v>0.13596868230913942</v>
      </c>
    </row>
    <row r="93" spans="1:14" x14ac:dyDescent="0.25">
      <c r="A93" s="4">
        <v>43951</v>
      </c>
      <c r="B93">
        <v>205463</v>
      </c>
      <c r="C93">
        <v>27967</v>
      </c>
      <c r="D93">
        <v>75945</v>
      </c>
      <c r="F93">
        <f t="shared" ref="F93" si="220">B93-B92</f>
        <v>1872</v>
      </c>
      <c r="G93">
        <f t="shared" ref="G93" si="221">C93-C92</f>
        <v>285</v>
      </c>
      <c r="H93">
        <f t="shared" ref="H93" si="222">D93-D92</f>
        <v>4693</v>
      </c>
      <c r="I93">
        <f t="shared" ref="I93" si="223">B93-C93-D93</f>
        <v>101551</v>
      </c>
      <c r="J93">
        <f t="shared" ref="J93" si="224">F93/I92*$B$2/($B$2-B92)</f>
        <v>1.7947436078921023E-2</v>
      </c>
      <c r="K93">
        <f t="shared" ref="K93" si="225">G93/I92</f>
        <v>2.7231814403241065E-3</v>
      </c>
      <c r="L93">
        <f t="shared" ref="L93" si="226">H93/I92</f>
        <v>4.4841721050670282E-2</v>
      </c>
      <c r="M93">
        <f t="shared" ref="M93" si="227">J93/(K93+L93)</f>
        <v>0.37732519439767731</v>
      </c>
      <c r="N93" s="32">
        <f t="shared" ref="N93" si="228">C93/B93</f>
        <v>0.13611696509833887</v>
      </c>
    </row>
    <row r="94" spans="1:14" x14ac:dyDescent="0.25">
      <c r="A94" s="4">
        <v>43952</v>
      </c>
      <c r="B94">
        <v>207428</v>
      </c>
      <c r="C94">
        <v>28236</v>
      </c>
      <c r="D94">
        <v>78249</v>
      </c>
      <c r="F94">
        <f t="shared" ref="F94" si="229">B94-B93</f>
        <v>1965</v>
      </c>
      <c r="G94">
        <f t="shared" ref="G94" si="230">C94-C93</f>
        <v>269</v>
      </c>
      <c r="H94">
        <f t="shared" ref="H94" si="231">D94-D93</f>
        <v>2304</v>
      </c>
      <c r="I94">
        <f t="shared" ref="I94" si="232">B94-C94-D94</f>
        <v>100943</v>
      </c>
      <c r="J94">
        <f t="shared" ref="J94" si="233">F94/I93*$B$2/($B$2-B93)</f>
        <v>1.9415862816036571E-2</v>
      </c>
      <c r="K94">
        <f t="shared" ref="K94" si="234">G94/I93</f>
        <v>2.6489153233350731E-3</v>
      </c>
      <c r="L94">
        <f t="shared" ref="L94" si="235">H94/I93</f>
        <v>2.2688107453397801E-2</v>
      </c>
      <c r="M94">
        <f t="shared" ref="M94" si="236">J94/(K94+L94)</f>
        <v>0.76630403607902442</v>
      </c>
      <c r="N94" s="32">
        <f t="shared" ref="N94" si="237">C94/B94</f>
        <v>0.13612434194033593</v>
      </c>
    </row>
    <row r="95" spans="1:14" x14ac:dyDescent="0.25">
      <c r="A95" s="4">
        <v>43953</v>
      </c>
      <c r="B95">
        <v>209328</v>
      </c>
      <c r="C95">
        <v>28710</v>
      </c>
      <c r="D95">
        <v>79914</v>
      </c>
      <c r="F95">
        <f t="shared" ref="F95" si="238">B95-B94</f>
        <v>1900</v>
      </c>
      <c r="G95">
        <f t="shared" ref="G95" si="239">C95-C94</f>
        <v>474</v>
      </c>
      <c r="H95">
        <f t="shared" ref="H95" si="240">D95-D94</f>
        <v>1665</v>
      </c>
      <c r="I95">
        <f t="shared" ref="I95" si="241">B95-C95-D95</f>
        <v>100704</v>
      </c>
      <c r="J95">
        <f t="shared" ref="J95" si="242">F95/I94*$B$2/($B$2-B94)</f>
        <v>1.8887300956703854E-2</v>
      </c>
      <c r="K95">
        <f t="shared" ref="K95" si="243">G95/I94</f>
        <v>4.6957193663750832E-3</v>
      </c>
      <c r="L95">
        <f t="shared" ref="L95" si="244">H95/I94</f>
        <v>1.6494457267963107E-2</v>
      </c>
      <c r="M95">
        <f t="shared" ref="M95" si="245">J95/(K95+L95)</f>
        <v>0.89132343173097572</v>
      </c>
      <c r="N95" s="32">
        <f t="shared" ref="N95" si="246">C95/B95</f>
        <v>0.13715317587709241</v>
      </c>
    </row>
    <row r="96" spans="1:14" x14ac:dyDescent="0.25">
      <c r="A96" s="4">
        <v>43954</v>
      </c>
      <c r="B96">
        <v>210717</v>
      </c>
      <c r="C96">
        <v>28884</v>
      </c>
      <c r="D96">
        <v>81654</v>
      </c>
      <c r="F96">
        <f t="shared" ref="F96" si="247">B96-B95</f>
        <v>1389</v>
      </c>
      <c r="G96">
        <f t="shared" ref="G96" si="248">C96-C95</f>
        <v>174</v>
      </c>
      <c r="H96">
        <f t="shared" ref="H96" si="249">D96-D95</f>
        <v>1740</v>
      </c>
      <c r="I96">
        <f t="shared" ref="I96" si="250">B96-C96-D96</f>
        <v>100179</v>
      </c>
      <c r="J96">
        <f t="shared" ref="J96" si="251">F96/I95*$B$2/($B$2-B95)</f>
        <v>1.3840817003080484E-2</v>
      </c>
      <c r="K96">
        <f t="shared" ref="K96" si="252">G96/I95</f>
        <v>1.7278360343183986E-3</v>
      </c>
      <c r="L96">
        <f t="shared" ref="L96" si="253">H96/I95</f>
        <v>1.7278360343183984E-2</v>
      </c>
      <c r="M96">
        <f t="shared" ref="M96" si="254">J96/(K96+L96)</f>
        <v>0.72822655981098072</v>
      </c>
      <c r="N96" s="32">
        <f t="shared" ref="N96" si="255">C96/B96</f>
        <v>0.1370748444596307</v>
      </c>
    </row>
    <row r="97" spans="1:14" x14ac:dyDescent="0.25">
      <c r="A97" s="4">
        <v>43955</v>
      </c>
      <c r="B97">
        <v>211938</v>
      </c>
      <c r="C97">
        <v>29079</v>
      </c>
      <c r="D97">
        <v>82879</v>
      </c>
      <c r="F97">
        <f t="shared" ref="F97" si="256">B97-B96</f>
        <v>1221</v>
      </c>
      <c r="G97">
        <f t="shared" ref="G97" si="257">C97-C96</f>
        <v>195</v>
      </c>
      <c r="H97">
        <f t="shared" ref="H97" si="258">D97-D96</f>
        <v>1225</v>
      </c>
      <c r="I97">
        <f t="shared" ref="I97" si="259">B97-C97-D97</f>
        <v>99980</v>
      </c>
      <c r="J97">
        <f t="shared" ref="J97" si="260">F97/I96*$B$2/($B$2-B96)</f>
        <v>1.223080904621833E-2</v>
      </c>
      <c r="K97">
        <f t="shared" ref="K97" si="261">G97/I96</f>
        <v>1.9465157368310723E-3</v>
      </c>
      <c r="L97">
        <f t="shared" ref="L97" si="262">H97/I96</f>
        <v>1.2228111680092635E-2</v>
      </c>
      <c r="M97">
        <f t="shared" ref="M97" si="263">J97/(K97+L97)</f>
        <v>0.86286635171908876</v>
      </c>
      <c r="N97" s="32">
        <f t="shared" ref="N97" si="264">C97/B97</f>
        <v>0.13720522039464372</v>
      </c>
    </row>
    <row r="98" spans="1:14" x14ac:dyDescent="0.25">
      <c r="A98" s="4">
        <v>43956</v>
      </c>
      <c r="B98">
        <v>213013</v>
      </c>
      <c r="C98">
        <v>29315</v>
      </c>
      <c r="D98">
        <v>85231</v>
      </c>
      <c r="F98">
        <f t="shared" ref="F98" si="265">B98-B97</f>
        <v>1075</v>
      </c>
      <c r="G98">
        <f t="shared" ref="G98" si="266">C98-C97</f>
        <v>236</v>
      </c>
      <c r="H98">
        <f t="shared" ref="H98" si="267">D98-D97</f>
        <v>2352</v>
      </c>
      <c r="I98">
        <f t="shared" ref="I98" si="268">B98-C98-D98</f>
        <v>98467</v>
      </c>
      <c r="J98">
        <f t="shared" ref="J98" si="269">F98/I97*$B$2/($B$2-B97)</f>
        <v>1.0789972728740773E-2</v>
      </c>
      <c r="K98">
        <f t="shared" ref="K98" si="270">G98/I97</f>
        <v>2.3604720944188839E-3</v>
      </c>
      <c r="L98">
        <f t="shared" ref="L98" si="271">H98/I97</f>
        <v>2.3524704940988198E-2</v>
      </c>
      <c r="M98">
        <f t="shared" ref="M98" si="272">J98/(K98+L98)</f>
        <v>0.41683982744184794</v>
      </c>
      <c r="N98" s="32">
        <f t="shared" ref="N98" si="273">C98/B98</f>
        <v>0.13762070859525005</v>
      </c>
    </row>
    <row r="99" spans="1:14" x14ac:dyDescent="0.25">
      <c r="A99" s="4">
        <v>43957</v>
      </c>
      <c r="B99">
        <v>214457</v>
      </c>
      <c r="C99">
        <v>29684</v>
      </c>
      <c r="D99">
        <v>93245</v>
      </c>
      <c r="F99">
        <f t="shared" ref="F99" si="274">B99-B98</f>
        <v>1444</v>
      </c>
      <c r="G99">
        <f t="shared" ref="G99" si="275">C99-C98</f>
        <v>369</v>
      </c>
      <c r="H99">
        <f t="shared" ref="H99" si="276">D99-D98</f>
        <v>8014</v>
      </c>
      <c r="I99">
        <f t="shared" ref="I99" si="277">B99-C99-D99</f>
        <v>91528</v>
      </c>
      <c r="J99">
        <f t="shared" ref="J99" si="278">F99/I98*$B$2/($B$2-B98)</f>
        <v>1.4716659811009074E-2</v>
      </c>
      <c r="K99">
        <f t="shared" ref="K99" si="279">G99/I98</f>
        <v>3.7474483837224653E-3</v>
      </c>
      <c r="L99">
        <f t="shared" ref="L99" si="280">H99/I98</f>
        <v>8.138767302751175E-2</v>
      </c>
      <c r="M99">
        <f t="shared" ref="M99" si="281">J99/(K99+L99)</f>
        <v>0.17286238120131581</v>
      </c>
      <c r="N99" s="32">
        <f t="shared" ref="N99" si="282">C99/B99</f>
        <v>0.13841469385471214</v>
      </c>
    </row>
  </sheetData>
  <hyperlinks>
    <hyperlink ref="D2" r:id="rId1"/>
  </hyperlinks>
  <pageMargins left="0.7" right="0.7" top="0.78740157499999996" bottom="0.78740157499999996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pane xSplit="1" ySplit="3" topLeftCell="B82" activePane="bottomRight" state="frozen"/>
      <selection pane="topRight" activeCell="B1" sqref="B1"/>
      <selection pane="bottomLeft" activeCell="A4" sqref="A4"/>
      <selection pane="bottomRight" activeCell="N3" sqref="N3"/>
    </sheetView>
  </sheetViews>
  <sheetFormatPr defaultColWidth="10.6640625" defaultRowHeight="13.2" x14ac:dyDescent="0.25"/>
  <sheetData>
    <row r="1" spans="1:14" x14ac:dyDescent="0.25">
      <c r="A1" s="2" t="s">
        <v>30</v>
      </c>
      <c r="D1" t="s">
        <v>186</v>
      </c>
    </row>
    <row r="2" spans="1:14" x14ac:dyDescent="0.25">
      <c r="A2" t="s">
        <v>70</v>
      </c>
      <c r="B2">
        <v>46754778</v>
      </c>
      <c r="D2" s="24" t="s">
        <v>71</v>
      </c>
      <c r="E2" s="24"/>
      <c r="N2" s="45">
        <f>N99/'Country Statistics'!$E$30</f>
        <v>5.1709169442274288</v>
      </c>
    </row>
    <row r="3" spans="1:14" s="2" customFormat="1" x14ac:dyDescent="0.25">
      <c r="A3" s="2" t="s">
        <v>20</v>
      </c>
      <c r="B3" s="2" t="s">
        <v>21</v>
      </c>
      <c r="C3" s="2" t="s">
        <v>22</v>
      </c>
      <c r="D3" s="2" t="s">
        <v>8</v>
      </c>
      <c r="E3" s="2" t="s">
        <v>152</v>
      </c>
      <c r="F3" s="2" t="s">
        <v>23</v>
      </c>
      <c r="G3" s="2" t="s">
        <v>24</v>
      </c>
      <c r="H3" s="2" t="s">
        <v>25</v>
      </c>
      <c r="I3" s="2" t="s">
        <v>53</v>
      </c>
      <c r="J3" s="2" t="s">
        <v>26</v>
      </c>
      <c r="K3" s="2" t="s">
        <v>27</v>
      </c>
      <c r="L3" s="2" t="s">
        <v>28</v>
      </c>
      <c r="M3" s="2" t="s">
        <v>69</v>
      </c>
      <c r="N3" s="2" t="s">
        <v>66</v>
      </c>
    </row>
    <row r="4" spans="1:14" x14ac:dyDescent="0.25">
      <c r="A4" s="4">
        <v>43862</v>
      </c>
      <c r="B4">
        <v>1</v>
      </c>
      <c r="C4">
        <v>0</v>
      </c>
      <c r="D4">
        <v>0</v>
      </c>
      <c r="I4">
        <f>B4-C4-D4</f>
        <v>1</v>
      </c>
    </row>
    <row r="5" spans="1:14" x14ac:dyDescent="0.25">
      <c r="A5" s="4">
        <v>43863</v>
      </c>
      <c r="B5">
        <v>1</v>
      </c>
      <c r="C5">
        <v>0</v>
      </c>
      <c r="D5">
        <v>0</v>
      </c>
      <c r="F5">
        <f t="shared" ref="F5:F43" si="0">B5-B4</f>
        <v>0</v>
      </c>
      <c r="G5">
        <f t="shared" ref="G5:G43" si="1">C5-C4</f>
        <v>0</v>
      </c>
      <c r="H5">
        <f t="shared" ref="H5:H43" si="2">D5-D4</f>
        <v>0</v>
      </c>
      <c r="I5">
        <f t="shared" ref="I5:I55" si="3">B5-C5-D5</f>
        <v>1</v>
      </c>
    </row>
    <row r="6" spans="1:14" x14ac:dyDescent="0.25">
      <c r="A6" s="4">
        <v>43864</v>
      </c>
      <c r="B6">
        <v>1</v>
      </c>
      <c r="C6">
        <v>0</v>
      </c>
      <c r="D6">
        <v>0</v>
      </c>
      <c r="F6">
        <f t="shared" si="0"/>
        <v>0</v>
      </c>
      <c r="G6">
        <f t="shared" si="1"/>
        <v>0</v>
      </c>
      <c r="H6">
        <f t="shared" si="2"/>
        <v>0</v>
      </c>
      <c r="I6">
        <f t="shared" si="3"/>
        <v>1</v>
      </c>
    </row>
    <row r="7" spans="1:14" x14ac:dyDescent="0.25">
      <c r="A7" s="4">
        <v>43865</v>
      </c>
      <c r="B7">
        <v>1</v>
      </c>
      <c r="C7">
        <v>0</v>
      </c>
      <c r="D7">
        <v>0</v>
      </c>
      <c r="F7">
        <f t="shared" si="0"/>
        <v>0</v>
      </c>
      <c r="G7">
        <f t="shared" si="1"/>
        <v>0</v>
      </c>
      <c r="H7">
        <f t="shared" si="2"/>
        <v>0</v>
      </c>
      <c r="I7">
        <f t="shared" si="3"/>
        <v>1</v>
      </c>
    </row>
    <row r="8" spans="1:14" x14ac:dyDescent="0.25">
      <c r="A8" s="4">
        <v>43866</v>
      </c>
      <c r="B8">
        <v>1</v>
      </c>
      <c r="C8">
        <v>0</v>
      </c>
      <c r="D8">
        <v>0</v>
      </c>
      <c r="F8">
        <f t="shared" si="0"/>
        <v>0</v>
      </c>
      <c r="G8">
        <f t="shared" si="1"/>
        <v>0</v>
      </c>
      <c r="H8">
        <f t="shared" si="2"/>
        <v>0</v>
      </c>
      <c r="I8">
        <f t="shared" si="3"/>
        <v>1</v>
      </c>
    </row>
    <row r="9" spans="1:14" x14ac:dyDescent="0.25">
      <c r="A9" s="4">
        <v>43867</v>
      </c>
      <c r="B9">
        <v>1</v>
      </c>
      <c r="C9">
        <v>0</v>
      </c>
      <c r="D9">
        <v>0</v>
      </c>
      <c r="F9">
        <f t="shared" si="0"/>
        <v>0</v>
      </c>
      <c r="G9">
        <f t="shared" si="1"/>
        <v>0</v>
      </c>
      <c r="H9">
        <f t="shared" si="2"/>
        <v>0</v>
      </c>
      <c r="I9">
        <f t="shared" si="3"/>
        <v>1</v>
      </c>
    </row>
    <row r="10" spans="1:14" x14ac:dyDescent="0.25">
      <c r="A10" s="4">
        <v>43868</v>
      </c>
      <c r="B10">
        <v>1</v>
      </c>
      <c r="C10">
        <v>0</v>
      </c>
      <c r="D10">
        <v>0</v>
      </c>
      <c r="F10">
        <f t="shared" si="0"/>
        <v>0</v>
      </c>
      <c r="G10">
        <f t="shared" si="1"/>
        <v>0</v>
      </c>
      <c r="H10">
        <f t="shared" si="2"/>
        <v>0</v>
      </c>
      <c r="I10">
        <f t="shared" si="3"/>
        <v>1</v>
      </c>
    </row>
    <row r="11" spans="1:14" x14ac:dyDescent="0.25">
      <c r="A11" s="4">
        <v>43869</v>
      </c>
      <c r="B11">
        <v>1</v>
      </c>
      <c r="C11">
        <v>0</v>
      </c>
      <c r="D11">
        <v>0</v>
      </c>
      <c r="F11">
        <f t="shared" si="0"/>
        <v>0</v>
      </c>
      <c r="G11">
        <f t="shared" si="1"/>
        <v>0</v>
      </c>
      <c r="H11">
        <f t="shared" si="2"/>
        <v>0</v>
      </c>
      <c r="I11">
        <f t="shared" si="3"/>
        <v>1</v>
      </c>
    </row>
    <row r="12" spans="1:14" x14ac:dyDescent="0.25">
      <c r="A12" s="4">
        <v>43870</v>
      </c>
      <c r="B12">
        <v>2</v>
      </c>
      <c r="C12">
        <v>0</v>
      </c>
      <c r="D12">
        <v>0</v>
      </c>
      <c r="F12">
        <f t="shared" si="0"/>
        <v>1</v>
      </c>
      <c r="G12">
        <f t="shared" si="1"/>
        <v>0</v>
      </c>
      <c r="H12">
        <f t="shared" si="2"/>
        <v>0</v>
      </c>
      <c r="I12">
        <f t="shared" si="3"/>
        <v>2</v>
      </c>
    </row>
    <row r="13" spans="1:14" x14ac:dyDescent="0.25">
      <c r="A13" s="4">
        <v>43871</v>
      </c>
      <c r="B13">
        <v>2</v>
      </c>
      <c r="C13">
        <v>0</v>
      </c>
      <c r="D13">
        <v>0</v>
      </c>
      <c r="F13">
        <f t="shared" si="0"/>
        <v>0</v>
      </c>
      <c r="G13">
        <f t="shared" si="1"/>
        <v>0</v>
      </c>
      <c r="H13">
        <f t="shared" si="2"/>
        <v>0</v>
      </c>
      <c r="I13">
        <f t="shared" si="3"/>
        <v>2</v>
      </c>
    </row>
    <row r="14" spans="1:14" x14ac:dyDescent="0.25">
      <c r="A14" s="4">
        <v>43872</v>
      </c>
      <c r="B14">
        <v>2</v>
      </c>
      <c r="C14">
        <v>0</v>
      </c>
      <c r="D14">
        <v>0</v>
      </c>
      <c r="F14">
        <f t="shared" si="0"/>
        <v>0</v>
      </c>
      <c r="G14">
        <f t="shared" si="1"/>
        <v>0</v>
      </c>
      <c r="H14">
        <f t="shared" si="2"/>
        <v>0</v>
      </c>
      <c r="I14">
        <f t="shared" si="3"/>
        <v>2</v>
      </c>
    </row>
    <row r="15" spans="1:14" x14ac:dyDescent="0.25">
      <c r="A15" s="4">
        <v>43873</v>
      </c>
      <c r="B15">
        <v>2</v>
      </c>
      <c r="C15">
        <v>0</v>
      </c>
      <c r="D15">
        <v>0</v>
      </c>
      <c r="F15">
        <f t="shared" si="0"/>
        <v>0</v>
      </c>
      <c r="G15">
        <f t="shared" si="1"/>
        <v>0</v>
      </c>
      <c r="H15">
        <f t="shared" si="2"/>
        <v>0</v>
      </c>
      <c r="I15">
        <f t="shared" si="3"/>
        <v>2</v>
      </c>
    </row>
    <row r="16" spans="1:14" x14ac:dyDescent="0.25">
      <c r="A16" s="4">
        <v>43874</v>
      </c>
      <c r="B16">
        <v>2</v>
      </c>
      <c r="C16">
        <v>0</v>
      </c>
      <c r="D16">
        <v>0</v>
      </c>
      <c r="F16">
        <f t="shared" si="0"/>
        <v>0</v>
      </c>
      <c r="G16">
        <f t="shared" si="1"/>
        <v>0</v>
      </c>
      <c r="H16">
        <f t="shared" si="2"/>
        <v>0</v>
      </c>
      <c r="I16">
        <f t="shared" si="3"/>
        <v>2</v>
      </c>
    </row>
    <row r="17" spans="1:9" x14ac:dyDescent="0.25">
      <c r="A17" s="4">
        <v>43875</v>
      </c>
      <c r="B17">
        <v>2</v>
      </c>
      <c r="C17">
        <v>0</v>
      </c>
      <c r="D17">
        <v>0</v>
      </c>
      <c r="F17">
        <f t="shared" si="0"/>
        <v>0</v>
      </c>
      <c r="G17">
        <f t="shared" si="1"/>
        <v>0</v>
      </c>
      <c r="H17">
        <f t="shared" si="2"/>
        <v>0</v>
      </c>
      <c r="I17">
        <f t="shared" si="3"/>
        <v>2</v>
      </c>
    </row>
    <row r="18" spans="1:9" x14ac:dyDescent="0.25">
      <c r="A18" s="4">
        <v>43876</v>
      </c>
      <c r="B18">
        <v>2</v>
      </c>
      <c r="C18">
        <v>0</v>
      </c>
      <c r="D18">
        <v>2</v>
      </c>
      <c r="F18">
        <f t="shared" si="0"/>
        <v>0</v>
      </c>
      <c r="G18">
        <f t="shared" si="1"/>
        <v>0</v>
      </c>
      <c r="H18">
        <f t="shared" si="2"/>
        <v>2</v>
      </c>
      <c r="I18">
        <f t="shared" si="3"/>
        <v>0</v>
      </c>
    </row>
    <row r="19" spans="1:9" x14ac:dyDescent="0.25">
      <c r="A19" s="4">
        <v>43877</v>
      </c>
      <c r="B19">
        <v>2</v>
      </c>
      <c r="C19">
        <v>0</v>
      </c>
      <c r="D19">
        <v>2</v>
      </c>
      <c r="F19">
        <f t="shared" si="0"/>
        <v>0</v>
      </c>
      <c r="G19">
        <f t="shared" si="1"/>
        <v>0</v>
      </c>
      <c r="H19">
        <f t="shared" si="2"/>
        <v>0</v>
      </c>
      <c r="I19">
        <f t="shared" si="3"/>
        <v>0</v>
      </c>
    </row>
    <row r="20" spans="1:9" x14ac:dyDescent="0.25">
      <c r="A20" s="4">
        <v>43878</v>
      </c>
      <c r="B20">
        <v>2</v>
      </c>
      <c r="C20">
        <v>0</v>
      </c>
      <c r="D20">
        <v>2</v>
      </c>
      <c r="F20">
        <f t="shared" si="0"/>
        <v>0</v>
      </c>
      <c r="G20">
        <f t="shared" si="1"/>
        <v>0</v>
      </c>
      <c r="H20">
        <f t="shared" si="2"/>
        <v>0</v>
      </c>
      <c r="I20">
        <f t="shared" si="3"/>
        <v>0</v>
      </c>
    </row>
    <row r="21" spans="1:9" x14ac:dyDescent="0.25">
      <c r="A21" s="4">
        <v>43879</v>
      </c>
      <c r="B21">
        <v>2</v>
      </c>
      <c r="C21">
        <v>0</v>
      </c>
      <c r="D21">
        <v>2</v>
      </c>
      <c r="F21">
        <f t="shared" si="0"/>
        <v>0</v>
      </c>
      <c r="G21">
        <f t="shared" si="1"/>
        <v>0</v>
      </c>
      <c r="H21">
        <f t="shared" si="2"/>
        <v>0</v>
      </c>
      <c r="I21">
        <f t="shared" si="3"/>
        <v>0</v>
      </c>
    </row>
    <row r="22" spans="1:9" x14ac:dyDescent="0.25">
      <c r="A22" s="4">
        <v>43880</v>
      </c>
      <c r="B22">
        <v>2</v>
      </c>
      <c r="C22">
        <v>0</v>
      </c>
      <c r="D22">
        <v>2</v>
      </c>
      <c r="F22">
        <f t="shared" si="0"/>
        <v>0</v>
      </c>
      <c r="G22">
        <f t="shared" si="1"/>
        <v>0</v>
      </c>
      <c r="H22">
        <f t="shared" si="2"/>
        <v>0</v>
      </c>
      <c r="I22">
        <f t="shared" si="3"/>
        <v>0</v>
      </c>
    </row>
    <row r="23" spans="1:9" x14ac:dyDescent="0.25">
      <c r="A23" s="4">
        <v>43881</v>
      </c>
      <c r="B23">
        <v>2</v>
      </c>
      <c r="C23">
        <v>0</v>
      </c>
      <c r="D23">
        <v>2</v>
      </c>
      <c r="F23">
        <f t="shared" si="0"/>
        <v>0</v>
      </c>
      <c r="G23">
        <f t="shared" si="1"/>
        <v>0</v>
      </c>
      <c r="H23">
        <f t="shared" si="2"/>
        <v>0</v>
      </c>
      <c r="I23">
        <f t="shared" si="3"/>
        <v>0</v>
      </c>
    </row>
    <row r="24" spans="1:9" x14ac:dyDescent="0.25">
      <c r="A24" s="4">
        <v>43882</v>
      </c>
      <c r="B24">
        <v>2</v>
      </c>
      <c r="C24">
        <v>0</v>
      </c>
      <c r="D24">
        <v>2</v>
      </c>
      <c r="F24">
        <f t="shared" si="0"/>
        <v>0</v>
      </c>
      <c r="G24">
        <f t="shared" si="1"/>
        <v>0</v>
      </c>
      <c r="H24">
        <f t="shared" si="2"/>
        <v>0</v>
      </c>
      <c r="I24">
        <f t="shared" si="3"/>
        <v>0</v>
      </c>
    </row>
    <row r="25" spans="1:9" x14ac:dyDescent="0.25">
      <c r="A25" s="4">
        <v>43883</v>
      </c>
      <c r="B25">
        <v>2</v>
      </c>
      <c r="C25">
        <v>0</v>
      </c>
      <c r="D25">
        <v>2</v>
      </c>
      <c r="F25">
        <f t="shared" si="0"/>
        <v>0</v>
      </c>
      <c r="G25">
        <f t="shared" si="1"/>
        <v>0</v>
      </c>
      <c r="H25">
        <f t="shared" si="2"/>
        <v>0</v>
      </c>
      <c r="I25">
        <f t="shared" si="3"/>
        <v>0</v>
      </c>
    </row>
    <row r="26" spans="1:9" x14ac:dyDescent="0.25">
      <c r="A26" s="4">
        <v>43884</v>
      </c>
      <c r="B26">
        <v>2</v>
      </c>
      <c r="C26">
        <v>0</v>
      </c>
      <c r="D26">
        <v>2</v>
      </c>
      <c r="F26">
        <f t="shared" si="0"/>
        <v>0</v>
      </c>
      <c r="G26">
        <f t="shared" si="1"/>
        <v>0</v>
      </c>
      <c r="H26">
        <f t="shared" si="2"/>
        <v>0</v>
      </c>
      <c r="I26">
        <f t="shared" si="3"/>
        <v>0</v>
      </c>
    </row>
    <row r="27" spans="1:9" x14ac:dyDescent="0.25">
      <c r="A27" s="4">
        <v>43885</v>
      </c>
      <c r="B27">
        <v>2</v>
      </c>
      <c r="C27">
        <v>0</v>
      </c>
      <c r="D27">
        <v>2</v>
      </c>
      <c r="F27">
        <f t="shared" si="0"/>
        <v>0</v>
      </c>
      <c r="G27">
        <f t="shared" si="1"/>
        <v>0</v>
      </c>
      <c r="H27">
        <f t="shared" si="2"/>
        <v>0</v>
      </c>
      <c r="I27">
        <f t="shared" si="3"/>
        <v>0</v>
      </c>
    </row>
    <row r="28" spans="1:9" x14ac:dyDescent="0.25">
      <c r="A28" s="4">
        <v>43886</v>
      </c>
      <c r="B28">
        <v>6</v>
      </c>
      <c r="C28">
        <v>0</v>
      </c>
      <c r="D28">
        <v>2</v>
      </c>
      <c r="F28">
        <f t="shared" si="0"/>
        <v>4</v>
      </c>
      <c r="G28">
        <f t="shared" si="1"/>
        <v>0</v>
      </c>
      <c r="H28">
        <f t="shared" si="2"/>
        <v>0</v>
      </c>
      <c r="I28">
        <f t="shared" si="3"/>
        <v>4</v>
      </c>
    </row>
    <row r="29" spans="1:9" x14ac:dyDescent="0.25">
      <c r="A29" s="4">
        <v>43887</v>
      </c>
      <c r="B29">
        <v>13</v>
      </c>
      <c r="C29">
        <v>0</v>
      </c>
      <c r="D29">
        <v>2</v>
      </c>
      <c r="F29">
        <f t="shared" si="0"/>
        <v>7</v>
      </c>
      <c r="G29">
        <f t="shared" si="1"/>
        <v>0</v>
      </c>
      <c r="H29">
        <f t="shared" si="2"/>
        <v>0</v>
      </c>
      <c r="I29">
        <f t="shared" si="3"/>
        <v>11</v>
      </c>
    </row>
    <row r="30" spans="1:9" x14ac:dyDescent="0.25">
      <c r="A30" s="4">
        <v>43888</v>
      </c>
      <c r="B30">
        <v>15</v>
      </c>
      <c r="C30">
        <v>0</v>
      </c>
      <c r="D30">
        <v>2</v>
      </c>
      <c r="F30">
        <f t="shared" si="0"/>
        <v>2</v>
      </c>
      <c r="G30">
        <f t="shared" si="1"/>
        <v>0</v>
      </c>
      <c r="H30">
        <f t="shared" si="2"/>
        <v>0</v>
      </c>
      <c r="I30">
        <f t="shared" si="3"/>
        <v>13</v>
      </c>
    </row>
    <row r="31" spans="1:9" x14ac:dyDescent="0.25">
      <c r="A31" s="4">
        <v>43889</v>
      </c>
      <c r="B31">
        <v>32</v>
      </c>
      <c r="C31">
        <v>0</v>
      </c>
      <c r="D31">
        <v>2</v>
      </c>
      <c r="F31">
        <f t="shared" si="0"/>
        <v>17</v>
      </c>
      <c r="G31">
        <f t="shared" si="1"/>
        <v>0</v>
      </c>
      <c r="H31">
        <f t="shared" si="2"/>
        <v>0</v>
      </c>
      <c r="I31">
        <f t="shared" si="3"/>
        <v>30</v>
      </c>
    </row>
    <row r="32" spans="1:9" x14ac:dyDescent="0.25">
      <c r="A32" s="4">
        <v>43890</v>
      </c>
      <c r="B32">
        <v>45</v>
      </c>
      <c r="C32">
        <v>0</v>
      </c>
      <c r="D32">
        <v>2</v>
      </c>
      <c r="F32">
        <f t="shared" si="0"/>
        <v>13</v>
      </c>
      <c r="G32">
        <f t="shared" si="1"/>
        <v>0</v>
      </c>
      <c r="H32">
        <f t="shared" si="2"/>
        <v>0</v>
      </c>
      <c r="I32">
        <f t="shared" si="3"/>
        <v>43</v>
      </c>
    </row>
    <row r="33" spans="1:14" x14ac:dyDescent="0.25">
      <c r="A33" s="4">
        <v>43891</v>
      </c>
      <c r="B33">
        <v>84</v>
      </c>
      <c r="C33">
        <v>0</v>
      </c>
      <c r="D33">
        <v>2</v>
      </c>
      <c r="F33">
        <f t="shared" si="0"/>
        <v>39</v>
      </c>
      <c r="G33">
        <f t="shared" si="1"/>
        <v>0</v>
      </c>
      <c r="H33">
        <f t="shared" si="2"/>
        <v>0</v>
      </c>
      <c r="I33">
        <f t="shared" si="3"/>
        <v>82</v>
      </c>
      <c r="J33">
        <f>F33/I32*$B$2/($B$2-B32)</f>
        <v>0.90697761712341285</v>
      </c>
      <c r="K33">
        <f>G33/I32</f>
        <v>0</v>
      </c>
      <c r="L33">
        <f>H33/I32</f>
        <v>0</v>
      </c>
      <c r="M33" s="19">
        <v>0</v>
      </c>
      <c r="N33" s="47">
        <f>C33/B33</f>
        <v>0</v>
      </c>
    </row>
    <row r="34" spans="1:14" x14ac:dyDescent="0.25">
      <c r="A34" s="4">
        <v>43892</v>
      </c>
      <c r="B34">
        <v>120</v>
      </c>
      <c r="C34">
        <v>0</v>
      </c>
      <c r="D34">
        <v>2</v>
      </c>
      <c r="F34">
        <f t="shared" si="0"/>
        <v>36</v>
      </c>
      <c r="G34">
        <f t="shared" si="1"/>
        <v>0</v>
      </c>
      <c r="H34">
        <f t="shared" si="2"/>
        <v>0</v>
      </c>
      <c r="I34">
        <f t="shared" si="3"/>
        <v>118</v>
      </c>
      <c r="J34">
        <f t="shared" ref="J34:J72" si="4">F34/I33*$B$2/($B$2-B33)</f>
        <v>0.43902517899997429</v>
      </c>
      <c r="K34">
        <f t="shared" ref="K34:K69" si="5">G34/I33</f>
        <v>0</v>
      </c>
      <c r="L34">
        <f t="shared" ref="L34:L69" si="6">H34/I33</f>
        <v>0</v>
      </c>
      <c r="M34" s="19">
        <v>0</v>
      </c>
      <c r="N34" s="47">
        <f t="shared" ref="N34:N82" si="7">C34/B34</f>
        <v>0</v>
      </c>
    </row>
    <row r="35" spans="1:14" x14ac:dyDescent="0.25">
      <c r="A35" s="4">
        <v>43893</v>
      </c>
      <c r="B35">
        <v>165</v>
      </c>
      <c r="C35">
        <v>1</v>
      </c>
      <c r="D35">
        <v>2</v>
      </c>
      <c r="F35">
        <f t="shared" si="0"/>
        <v>45</v>
      </c>
      <c r="G35">
        <f t="shared" si="1"/>
        <v>1</v>
      </c>
      <c r="H35">
        <f t="shared" si="2"/>
        <v>0</v>
      </c>
      <c r="I35">
        <f t="shared" si="3"/>
        <v>162</v>
      </c>
      <c r="J35">
        <f t="shared" si="4"/>
        <v>0.38135691098740454</v>
      </c>
      <c r="K35">
        <f t="shared" si="5"/>
        <v>8.4745762711864406E-3</v>
      </c>
      <c r="L35">
        <f t="shared" si="6"/>
        <v>0</v>
      </c>
      <c r="M35">
        <f t="shared" ref="M35:M65" si="8">J35/(K35+L35)</f>
        <v>45.000115496513736</v>
      </c>
      <c r="N35" s="47">
        <f t="shared" si="7"/>
        <v>6.0606060606060606E-3</v>
      </c>
    </row>
    <row r="36" spans="1:14" x14ac:dyDescent="0.25">
      <c r="A36" s="4">
        <v>43894</v>
      </c>
      <c r="B36">
        <v>222</v>
      </c>
      <c r="C36">
        <v>2</v>
      </c>
      <c r="D36">
        <v>2</v>
      </c>
      <c r="F36">
        <f t="shared" si="0"/>
        <v>57</v>
      </c>
      <c r="G36">
        <f t="shared" si="1"/>
        <v>1</v>
      </c>
      <c r="H36">
        <f t="shared" si="2"/>
        <v>0</v>
      </c>
      <c r="I36">
        <f t="shared" si="3"/>
        <v>218</v>
      </c>
      <c r="J36">
        <f t="shared" si="4"/>
        <v>0.3518530935593932</v>
      </c>
      <c r="K36">
        <f t="shared" si="5"/>
        <v>6.1728395061728392E-3</v>
      </c>
      <c r="L36">
        <f t="shared" si="6"/>
        <v>0</v>
      </c>
      <c r="M36">
        <f t="shared" si="8"/>
        <v>57.000201156621699</v>
      </c>
      <c r="N36" s="47">
        <f t="shared" si="7"/>
        <v>9.0090090090090089E-3</v>
      </c>
    </row>
    <row r="37" spans="1:14" x14ac:dyDescent="0.25">
      <c r="A37" s="4">
        <v>43895</v>
      </c>
      <c r="B37">
        <v>259</v>
      </c>
      <c r="C37">
        <v>3</v>
      </c>
      <c r="D37">
        <v>2</v>
      </c>
      <c r="F37">
        <f t="shared" si="0"/>
        <v>37</v>
      </c>
      <c r="G37">
        <f t="shared" si="1"/>
        <v>1</v>
      </c>
      <c r="H37">
        <f t="shared" si="2"/>
        <v>0</v>
      </c>
      <c r="I37">
        <f t="shared" si="3"/>
        <v>254</v>
      </c>
      <c r="J37">
        <f t="shared" si="4"/>
        <v>0.16972557652942025</v>
      </c>
      <c r="K37">
        <f t="shared" si="5"/>
        <v>4.5871559633027525E-3</v>
      </c>
      <c r="L37">
        <f t="shared" si="6"/>
        <v>0</v>
      </c>
      <c r="M37">
        <f t="shared" si="8"/>
        <v>37.000175683413609</v>
      </c>
      <c r="N37" s="47">
        <f t="shared" si="7"/>
        <v>1.1583011583011582E-2</v>
      </c>
    </row>
    <row r="38" spans="1:14" x14ac:dyDescent="0.25">
      <c r="A38" s="4">
        <v>43896</v>
      </c>
      <c r="B38">
        <v>400</v>
      </c>
      <c r="C38">
        <v>5</v>
      </c>
      <c r="D38">
        <v>2</v>
      </c>
      <c r="F38">
        <f t="shared" si="0"/>
        <v>141</v>
      </c>
      <c r="G38">
        <f t="shared" si="1"/>
        <v>2</v>
      </c>
      <c r="H38">
        <f t="shared" si="2"/>
        <v>0</v>
      </c>
      <c r="I38">
        <f t="shared" si="3"/>
        <v>393</v>
      </c>
      <c r="J38">
        <f t="shared" si="4"/>
        <v>0.55512118535267185</v>
      </c>
      <c r="K38">
        <f t="shared" si="5"/>
        <v>7.874015748031496E-3</v>
      </c>
      <c r="L38">
        <f t="shared" si="6"/>
        <v>0</v>
      </c>
      <c r="M38">
        <f t="shared" si="8"/>
        <v>70.500390539789322</v>
      </c>
      <c r="N38" s="47">
        <f t="shared" si="7"/>
        <v>1.2500000000000001E-2</v>
      </c>
    </row>
    <row r="39" spans="1:14" x14ac:dyDescent="0.25">
      <c r="A39" s="4">
        <v>43897</v>
      </c>
      <c r="B39">
        <v>500</v>
      </c>
      <c r="C39">
        <v>10</v>
      </c>
      <c r="D39">
        <v>30</v>
      </c>
      <c r="F39">
        <f t="shared" si="0"/>
        <v>100</v>
      </c>
      <c r="G39">
        <f t="shared" si="1"/>
        <v>5</v>
      </c>
      <c r="H39">
        <f t="shared" si="2"/>
        <v>28</v>
      </c>
      <c r="I39">
        <f t="shared" si="3"/>
        <v>460</v>
      </c>
      <c r="J39">
        <f t="shared" si="4"/>
        <v>0.25445510314212449</v>
      </c>
      <c r="K39">
        <f t="shared" si="5"/>
        <v>1.2722646310432569E-2</v>
      </c>
      <c r="L39">
        <f t="shared" si="6"/>
        <v>7.124681933842239E-2</v>
      </c>
      <c r="M39">
        <f t="shared" si="8"/>
        <v>3.0303289556016644</v>
      </c>
      <c r="N39" s="47">
        <f t="shared" si="7"/>
        <v>0.02</v>
      </c>
    </row>
    <row r="40" spans="1:14" x14ac:dyDescent="0.25">
      <c r="A40" s="4">
        <v>43898</v>
      </c>
      <c r="B40">
        <v>673</v>
      </c>
      <c r="C40">
        <v>17</v>
      </c>
      <c r="D40">
        <v>30</v>
      </c>
      <c r="F40">
        <f t="shared" si="0"/>
        <v>173</v>
      </c>
      <c r="G40">
        <f t="shared" si="1"/>
        <v>7</v>
      </c>
      <c r="H40">
        <f t="shared" si="2"/>
        <v>0</v>
      </c>
      <c r="I40">
        <f t="shared" si="3"/>
        <v>626</v>
      </c>
      <c r="J40">
        <f t="shared" si="4"/>
        <v>0.37609097847408884</v>
      </c>
      <c r="K40">
        <f t="shared" si="5"/>
        <v>1.5217391304347827E-2</v>
      </c>
      <c r="L40">
        <f t="shared" si="6"/>
        <v>0</v>
      </c>
      <c r="M40">
        <f t="shared" si="8"/>
        <v>24.71455001401155</v>
      </c>
      <c r="N40" s="47">
        <f t="shared" si="7"/>
        <v>2.5260029717682021E-2</v>
      </c>
    </row>
    <row r="41" spans="1:14" x14ac:dyDescent="0.25">
      <c r="A41" s="4">
        <v>43899</v>
      </c>
      <c r="B41">
        <v>1073</v>
      </c>
      <c r="C41">
        <v>28</v>
      </c>
      <c r="D41">
        <v>32</v>
      </c>
      <c r="E41" s="21" t="s">
        <v>175</v>
      </c>
      <c r="F41">
        <f t="shared" si="0"/>
        <v>400</v>
      </c>
      <c r="G41">
        <f t="shared" si="1"/>
        <v>11</v>
      </c>
      <c r="H41">
        <f t="shared" si="2"/>
        <v>2</v>
      </c>
      <c r="I41">
        <f t="shared" si="3"/>
        <v>1013</v>
      </c>
      <c r="J41">
        <f t="shared" si="4"/>
        <v>0.6389868335194786</v>
      </c>
      <c r="K41">
        <f t="shared" si="5"/>
        <v>1.7571884984025558E-2</v>
      </c>
      <c r="L41">
        <f t="shared" si="6"/>
        <v>3.1948881789137379E-3</v>
      </c>
      <c r="M41">
        <f t="shared" si="8"/>
        <v>30.76967367563028</v>
      </c>
      <c r="N41" s="47">
        <f t="shared" si="7"/>
        <v>2.6095060577819199E-2</v>
      </c>
    </row>
    <row r="42" spans="1:14" x14ac:dyDescent="0.25">
      <c r="A42" s="4">
        <v>43900</v>
      </c>
      <c r="B42">
        <v>1695</v>
      </c>
      <c r="C42">
        <v>35</v>
      </c>
      <c r="D42">
        <v>32</v>
      </c>
      <c r="F42">
        <f t="shared" si="0"/>
        <v>622</v>
      </c>
      <c r="G42">
        <f t="shared" si="1"/>
        <v>7</v>
      </c>
      <c r="H42">
        <f t="shared" si="2"/>
        <v>0</v>
      </c>
      <c r="I42">
        <f t="shared" si="3"/>
        <v>1628</v>
      </c>
      <c r="J42">
        <f t="shared" si="4"/>
        <v>0.61403186074320193</v>
      </c>
      <c r="K42">
        <f t="shared" si="5"/>
        <v>6.9101678183613032E-3</v>
      </c>
      <c r="L42">
        <f t="shared" si="6"/>
        <v>0</v>
      </c>
      <c r="M42">
        <f t="shared" si="8"/>
        <v>88.859182133266216</v>
      </c>
      <c r="N42" s="47">
        <f t="shared" si="7"/>
        <v>2.0648967551622419E-2</v>
      </c>
    </row>
    <row r="43" spans="1:14" x14ac:dyDescent="0.25">
      <c r="A43" s="4">
        <v>43901</v>
      </c>
      <c r="B43">
        <v>2277</v>
      </c>
      <c r="C43">
        <v>54</v>
      </c>
      <c r="D43">
        <v>183</v>
      </c>
      <c r="F43">
        <f t="shared" si="0"/>
        <v>582</v>
      </c>
      <c r="G43">
        <f t="shared" si="1"/>
        <v>19</v>
      </c>
      <c r="H43">
        <f t="shared" si="2"/>
        <v>151</v>
      </c>
      <c r="I43">
        <f t="shared" si="3"/>
        <v>2040</v>
      </c>
      <c r="J43">
        <f t="shared" si="4"/>
        <v>0.35750681818114416</v>
      </c>
      <c r="K43">
        <f t="shared" si="5"/>
        <v>1.167076167076167E-2</v>
      </c>
      <c r="L43">
        <f t="shared" si="6"/>
        <v>9.2751842751842756E-2</v>
      </c>
      <c r="M43">
        <f t="shared" si="8"/>
        <v>3.4236535294053096</v>
      </c>
      <c r="N43" s="47">
        <f t="shared" si="7"/>
        <v>2.3715415019762844E-2</v>
      </c>
    </row>
    <row r="44" spans="1:14" x14ac:dyDescent="0.25">
      <c r="A44" s="4">
        <v>43902</v>
      </c>
      <c r="B44" s="19">
        <f>B43+F44</f>
        <v>3754.5</v>
      </c>
      <c r="C44">
        <v>55</v>
      </c>
      <c r="D44">
        <v>183</v>
      </c>
      <c r="F44" s="19">
        <f>2955/2</f>
        <v>1477.5</v>
      </c>
      <c r="G44">
        <f t="shared" ref="G44:G55" si="9">C44-C43</f>
        <v>1</v>
      </c>
      <c r="H44">
        <f t="shared" ref="H44:H55" si="10">D44-D43</f>
        <v>0</v>
      </c>
      <c r="I44">
        <f t="shared" si="3"/>
        <v>3516.5</v>
      </c>
      <c r="J44">
        <f t="shared" si="4"/>
        <v>0.72429997994684181</v>
      </c>
      <c r="K44">
        <f t="shared" si="5"/>
        <v>4.9019607843137254E-4</v>
      </c>
      <c r="L44">
        <f t="shared" si="6"/>
        <v>0</v>
      </c>
      <c r="M44">
        <f t="shared" si="8"/>
        <v>1477.5719590915573</v>
      </c>
      <c r="N44" s="47">
        <f t="shared" si="7"/>
        <v>1.4649087761353043E-2</v>
      </c>
    </row>
    <row r="45" spans="1:14" x14ac:dyDescent="0.25">
      <c r="A45" s="4">
        <v>43903</v>
      </c>
      <c r="B45">
        <v>5232</v>
      </c>
      <c r="C45">
        <v>133</v>
      </c>
      <c r="D45">
        <v>193</v>
      </c>
      <c r="E45" s="21" t="s">
        <v>154</v>
      </c>
      <c r="F45" s="19">
        <f>2955/2</f>
        <v>1477.5</v>
      </c>
      <c r="G45">
        <f t="shared" si="9"/>
        <v>78</v>
      </c>
      <c r="H45">
        <f t="shared" si="10"/>
        <v>10</v>
      </c>
      <c r="I45">
        <f t="shared" si="3"/>
        <v>4906</v>
      </c>
      <c r="J45">
        <f t="shared" si="4"/>
        <v>0.4201958355365556</v>
      </c>
      <c r="K45">
        <f t="shared" si="5"/>
        <v>2.2181146025878003E-2</v>
      </c>
      <c r="L45">
        <f t="shared" si="6"/>
        <v>2.8437366699843596E-3</v>
      </c>
      <c r="M45">
        <f t="shared" si="8"/>
        <v>16.791121087094293</v>
      </c>
      <c r="N45" s="47">
        <f t="shared" si="7"/>
        <v>2.5420489296636085E-2</v>
      </c>
    </row>
    <row r="46" spans="1:14" x14ac:dyDescent="0.25">
      <c r="A46" s="4">
        <v>43904</v>
      </c>
      <c r="B46">
        <v>6391</v>
      </c>
      <c r="C46">
        <v>195</v>
      </c>
      <c r="D46">
        <v>517</v>
      </c>
      <c r="E46" s="21" t="s">
        <v>177</v>
      </c>
      <c r="F46">
        <f t="shared" ref="F46:F55" si="11">B46-B45</f>
        <v>1159</v>
      </c>
      <c r="G46">
        <f t="shared" si="9"/>
        <v>62</v>
      </c>
      <c r="H46">
        <f t="shared" si="10"/>
        <v>324</v>
      </c>
      <c r="I46">
        <f t="shared" si="3"/>
        <v>5679</v>
      </c>
      <c r="J46">
        <f t="shared" si="4"/>
        <v>0.23626777621155096</v>
      </c>
      <c r="K46">
        <f t="shared" si="5"/>
        <v>1.2637586628618018E-2</v>
      </c>
      <c r="L46">
        <f t="shared" si="6"/>
        <v>6.6041581736649008E-2</v>
      </c>
      <c r="M46">
        <f t="shared" si="8"/>
        <v>3.0029267100877428</v>
      </c>
      <c r="N46" s="47">
        <f t="shared" si="7"/>
        <v>3.0511657017681115E-2</v>
      </c>
    </row>
    <row r="47" spans="1:14" x14ac:dyDescent="0.25">
      <c r="A47" s="4">
        <v>43905</v>
      </c>
      <c r="B47">
        <v>7798</v>
      </c>
      <c r="C47">
        <v>289</v>
      </c>
      <c r="D47">
        <v>517</v>
      </c>
      <c r="F47">
        <f t="shared" si="11"/>
        <v>1407</v>
      </c>
      <c r="G47">
        <f t="shared" si="9"/>
        <v>94</v>
      </c>
      <c r="H47">
        <f t="shared" si="10"/>
        <v>0</v>
      </c>
      <c r="I47">
        <f t="shared" si="3"/>
        <v>6992</v>
      </c>
      <c r="J47">
        <f t="shared" si="4"/>
        <v>0.24778875714265231</v>
      </c>
      <c r="K47">
        <f t="shared" si="5"/>
        <v>1.655220989610847E-2</v>
      </c>
      <c r="L47">
        <f t="shared" si="6"/>
        <v>0</v>
      </c>
      <c r="M47">
        <f t="shared" si="8"/>
        <v>14.97013140226726</v>
      </c>
      <c r="N47" s="47">
        <f t="shared" si="7"/>
        <v>3.7060784816619646E-2</v>
      </c>
    </row>
    <row r="48" spans="1:14" x14ac:dyDescent="0.25">
      <c r="A48" s="4">
        <v>43906</v>
      </c>
      <c r="B48">
        <v>9942</v>
      </c>
      <c r="C48">
        <v>342</v>
      </c>
      <c r="D48">
        <v>530</v>
      </c>
      <c r="F48">
        <f t="shared" si="11"/>
        <v>2144</v>
      </c>
      <c r="G48">
        <f t="shared" si="9"/>
        <v>53</v>
      </c>
      <c r="H48">
        <f t="shared" si="10"/>
        <v>13</v>
      </c>
      <c r="I48">
        <f t="shared" si="3"/>
        <v>9070</v>
      </c>
      <c r="J48">
        <f t="shared" si="4"/>
        <v>0.30668730647736026</v>
      </c>
      <c r="K48">
        <f t="shared" si="5"/>
        <v>7.5800915331807779E-3</v>
      </c>
      <c r="L48">
        <f t="shared" si="6"/>
        <v>1.8592677345537758E-3</v>
      </c>
      <c r="M48">
        <f t="shared" si="8"/>
        <v>32.490267377116709</v>
      </c>
      <c r="N48" s="47">
        <f t="shared" si="7"/>
        <v>3.4399517199758603E-2</v>
      </c>
    </row>
    <row r="49" spans="1:14" x14ac:dyDescent="0.25">
      <c r="A49" s="4">
        <v>43907</v>
      </c>
      <c r="B49">
        <v>11748</v>
      </c>
      <c r="C49">
        <v>533</v>
      </c>
      <c r="D49">
        <v>1028</v>
      </c>
      <c r="E49" s="21" t="s">
        <v>176</v>
      </c>
      <c r="F49">
        <f t="shared" si="11"/>
        <v>1806</v>
      </c>
      <c r="G49">
        <f t="shared" si="9"/>
        <v>191</v>
      </c>
      <c r="H49">
        <f t="shared" si="10"/>
        <v>498</v>
      </c>
      <c r="I49">
        <f t="shared" si="3"/>
        <v>10187</v>
      </c>
      <c r="J49">
        <f t="shared" si="4"/>
        <v>0.19916032105738332</v>
      </c>
      <c r="K49">
        <f t="shared" si="5"/>
        <v>2.1058434399117972E-2</v>
      </c>
      <c r="L49">
        <f t="shared" si="6"/>
        <v>5.490628445424476E-2</v>
      </c>
      <c r="M49">
        <f t="shared" si="8"/>
        <v>2.6217476226276735</v>
      </c>
      <c r="N49" s="47">
        <f t="shared" si="7"/>
        <v>4.5369424582907728E-2</v>
      </c>
    </row>
    <row r="50" spans="1:14" x14ac:dyDescent="0.25">
      <c r="A50" s="4">
        <v>43908</v>
      </c>
      <c r="B50">
        <v>13910</v>
      </c>
      <c r="C50">
        <v>623</v>
      </c>
      <c r="D50">
        <v>1081</v>
      </c>
      <c r="F50">
        <f t="shared" si="11"/>
        <v>2162</v>
      </c>
      <c r="G50">
        <f t="shared" si="9"/>
        <v>90</v>
      </c>
      <c r="H50">
        <f t="shared" si="10"/>
        <v>53</v>
      </c>
      <c r="I50">
        <f t="shared" si="3"/>
        <v>12206</v>
      </c>
      <c r="J50">
        <f t="shared" si="4"/>
        <v>0.21228461557820816</v>
      </c>
      <c r="K50">
        <f t="shared" si="5"/>
        <v>8.8347894375184061E-3</v>
      </c>
      <c r="L50">
        <f t="shared" si="6"/>
        <v>5.2027093354275059E-3</v>
      </c>
      <c r="M50">
        <f t="shared" si="8"/>
        <v>15.12268097129515</v>
      </c>
      <c r="N50" s="47">
        <f t="shared" si="7"/>
        <v>4.4787922358015819E-2</v>
      </c>
    </row>
    <row r="51" spans="1:14" x14ac:dyDescent="0.25">
      <c r="A51" s="4">
        <v>43909</v>
      </c>
      <c r="B51">
        <v>17963</v>
      </c>
      <c r="C51">
        <v>830</v>
      </c>
      <c r="D51">
        <v>1107</v>
      </c>
      <c r="F51">
        <f t="shared" si="11"/>
        <v>4053</v>
      </c>
      <c r="G51">
        <f t="shared" si="9"/>
        <v>207</v>
      </c>
      <c r="H51">
        <f t="shared" si="10"/>
        <v>26</v>
      </c>
      <c r="I51">
        <f t="shared" si="3"/>
        <v>16026</v>
      </c>
      <c r="J51">
        <f t="shared" si="4"/>
        <v>0.3321486290072207</v>
      </c>
      <c r="K51">
        <f t="shared" si="5"/>
        <v>1.6958872685564477E-2</v>
      </c>
      <c r="L51">
        <f t="shared" si="6"/>
        <v>2.1300999508438471E-3</v>
      </c>
      <c r="M51">
        <f t="shared" si="8"/>
        <v>17.400026462069253</v>
      </c>
      <c r="N51" s="47">
        <f t="shared" si="7"/>
        <v>4.6206090296721035E-2</v>
      </c>
    </row>
    <row r="52" spans="1:14" x14ac:dyDescent="0.25">
      <c r="A52" s="4">
        <v>43910</v>
      </c>
      <c r="B52">
        <v>20410</v>
      </c>
      <c r="C52">
        <v>1043</v>
      </c>
      <c r="D52">
        <v>1588</v>
      </c>
      <c r="F52">
        <f t="shared" si="11"/>
        <v>2447</v>
      </c>
      <c r="G52">
        <f t="shared" si="9"/>
        <v>213</v>
      </c>
      <c r="H52">
        <f t="shared" si="10"/>
        <v>481</v>
      </c>
      <c r="I52">
        <f t="shared" si="3"/>
        <v>17779</v>
      </c>
      <c r="J52">
        <f t="shared" si="4"/>
        <v>0.15274806495774265</v>
      </c>
      <c r="K52">
        <f t="shared" si="5"/>
        <v>1.3290902283788843E-2</v>
      </c>
      <c r="L52">
        <f t="shared" si="6"/>
        <v>3.0013727692499687E-2</v>
      </c>
      <c r="M52">
        <f t="shared" si="8"/>
        <v>3.5272917709117921</v>
      </c>
      <c r="N52" s="47">
        <f t="shared" si="7"/>
        <v>5.1102400783929448E-2</v>
      </c>
    </row>
    <row r="53" spans="1:14" x14ac:dyDescent="0.25">
      <c r="A53" s="4">
        <v>43911</v>
      </c>
      <c r="B53">
        <v>25374</v>
      </c>
      <c r="C53">
        <v>1375</v>
      </c>
      <c r="D53">
        <v>2125</v>
      </c>
      <c r="F53">
        <f t="shared" si="11"/>
        <v>4964</v>
      </c>
      <c r="G53">
        <f t="shared" si="9"/>
        <v>332</v>
      </c>
      <c r="H53">
        <f t="shared" si="10"/>
        <v>537</v>
      </c>
      <c r="I53">
        <f t="shared" si="3"/>
        <v>21874</v>
      </c>
      <c r="J53">
        <f t="shared" si="4"/>
        <v>0.27932774035647673</v>
      </c>
      <c r="K53">
        <f t="shared" si="5"/>
        <v>1.8673716182012488E-2</v>
      </c>
      <c r="L53">
        <f t="shared" si="6"/>
        <v>3.0204173463074413E-2</v>
      </c>
      <c r="M53">
        <f t="shared" si="8"/>
        <v>5.7148077051758337</v>
      </c>
      <c r="N53" s="47">
        <f t="shared" si="7"/>
        <v>5.4189327658232839E-2</v>
      </c>
    </row>
    <row r="54" spans="1:14" x14ac:dyDescent="0.25">
      <c r="A54" s="4">
        <v>43912</v>
      </c>
      <c r="B54">
        <v>28768</v>
      </c>
      <c r="C54">
        <v>1772</v>
      </c>
      <c r="D54">
        <v>2575</v>
      </c>
      <c r="F54">
        <f t="shared" si="11"/>
        <v>3394</v>
      </c>
      <c r="G54">
        <f t="shared" si="9"/>
        <v>397</v>
      </c>
      <c r="H54">
        <f t="shared" si="10"/>
        <v>450</v>
      </c>
      <c r="I54">
        <f t="shared" si="3"/>
        <v>24421</v>
      </c>
      <c r="J54">
        <f t="shared" si="4"/>
        <v>0.15524563121419674</v>
      </c>
      <c r="K54">
        <f t="shared" si="5"/>
        <v>1.8149401115479566E-2</v>
      </c>
      <c r="L54">
        <f t="shared" si="6"/>
        <v>2.057236902258389E-2</v>
      </c>
      <c r="M54">
        <f t="shared" si="8"/>
        <v>4.0092596660913102</v>
      </c>
      <c r="N54" s="47">
        <f t="shared" si="7"/>
        <v>6.1596218020022249E-2</v>
      </c>
    </row>
    <row r="55" spans="1:14" x14ac:dyDescent="0.25">
      <c r="A55" s="4">
        <v>43913</v>
      </c>
      <c r="B55">
        <v>35136</v>
      </c>
      <c r="C55">
        <v>2311</v>
      </c>
      <c r="D55">
        <v>3355</v>
      </c>
      <c r="F55">
        <f t="shared" si="11"/>
        <v>6368</v>
      </c>
      <c r="G55">
        <f t="shared" si="9"/>
        <v>539</v>
      </c>
      <c r="H55">
        <f t="shared" si="10"/>
        <v>780</v>
      </c>
      <c r="I55">
        <f t="shared" si="3"/>
        <v>29470</v>
      </c>
      <c r="J55">
        <f t="shared" si="4"/>
        <v>0.26091972537838765</v>
      </c>
      <c r="K55">
        <f t="shared" si="5"/>
        <v>2.2071168256828141E-2</v>
      </c>
      <c r="L55">
        <f t="shared" si="6"/>
        <v>3.1939724008025881E-2</v>
      </c>
      <c r="M55">
        <f t="shared" si="8"/>
        <v>4.8308723377297991</v>
      </c>
      <c r="N55" s="47">
        <f t="shared" si="7"/>
        <v>6.5772996357012753E-2</v>
      </c>
    </row>
    <row r="56" spans="1:14" x14ac:dyDescent="0.25">
      <c r="A56" s="4">
        <v>43914</v>
      </c>
      <c r="B56">
        <v>39885</v>
      </c>
      <c r="C56">
        <v>2808</v>
      </c>
      <c r="D56">
        <v>3794</v>
      </c>
      <c r="F56">
        <f t="shared" ref="F56:F61" si="12">B56-B55</f>
        <v>4749</v>
      </c>
      <c r="G56">
        <f t="shared" ref="G56:G61" si="13">C56-C55</f>
        <v>497</v>
      </c>
      <c r="H56">
        <f t="shared" ref="H56:H61" si="14">D56-D55</f>
        <v>439</v>
      </c>
      <c r="I56">
        <f t="shared" ref="I56:I61" si="15">B56-C56-D56</f>
        <v>33283</v>
      </c>
      <c r="J56">
        <f t="shared" si="4"/>
        <v>0.16126812132971433</v>
      </c>
      <c r="K56">
        <f t="shared" si="5"/>
        <v>1.68646080760095E-2</v>
      </c>
      <c r="L56">
        <f t="shared" si="6"/>
        <v>1.4896504920257889E-2</v>
      </c>
      <c r="M56">
        <f t="shared" si="8"/>
        <v>5.0775336918661127</v>
      </c>
      <c r="N56" s="47">
        <f t="shared" si="7"/>
        <v>7.0402406919894703E-2</v>
      </c>
    </row>
    <row r="57" spans="1:14" x14ac:dyDescent="0.25">
      <c r="A57" s="4">
        <v>43915</v>
      </c>
      <c r="B57">
        <v>49515</v>
      </c>
      <c r="C57">
        <v>3647</v>
      </c>
      <c r="D57">
        <v>5367</v>
      </c>
      <c r="F57">
        <f t="shared" si="12"/>
        <v>9630</v>
      </c>
      <c r="G57">
        <f t="shared" si="13"/>
        <v>839</v>
      </c>
      <c r="H57">
        <f t="shared" si="14"/>
        <v>1573</v>
      </c>
      <c r="I57">
        <f t="shared" si="15"/>
        <v>40501</v>
      </c>
      <c r="J57">
        <f t="shared" si="4"/>
        <v>0.28958393347330913</v>
      </c>
      <c r="K57">
        <f t="shared" si="5"/>
        <v>2.520806417690713E-2</v>
      </c>
      <c r="L57">
        <f t="shared" si="6"/>
        <v>4.7261364660637566E-2</v>
      </c>
      <c r="M57">
        <f t="shared" si="8"/>
        <v>3.9959461267794967</v>
      </c>
      <c r="N57" s="47">
        <f t="shared" si="7"/>
        <v>7.3654448147026153E-2</v>
      </c>
    </row>
    <row r="58" spans="1:14" x14ac:dyDescent="0.25">
      <c r="A58" s="4">
        <v>43916</v>
      </c>
      <c r="B58">
        <v>57786</v>
      </c>
      <c r="C58">
        <v>4365</v>
      </c>
      <c r="D58">
        <v>7015</v>
      </c>
      <c r="F58">
        <f t="shared" si="12"/>
        <v>8271</v>
      </c>
      <c r="G58">
        <f t="shared" si="13"/>
        <v>718</v>
      </c>
      <c r="H58">
        <f t="shared" si="14"/>
        <v>1648</v>
      </c>
      <c r="I58">
        <f t="shared" si="15"/>
        <v>46406</v>
      </c>
      <c r="J58">
        <f t="shared" si="4"/>
        <v>0.20443368248236549</v>
      </c>
      <c r="K58">
        <f t="shared" si="5"/>
        <v>1.7727957334386805E-2</v>
      </c>
      <c r="L58">
        <f t="shared" si="6"/>
        <v>4.0690353324609269E-2</v>
      </c>
      <c r="M58">
        <f t="shared" si="8"/>
        <v>3.4994795326366375</v>
      </c>
      <c r="N58" s="47">
        <f t="shared" si="7"/>
        <v>7.5537327380334335E-2</v>
      </c>
    </row>
    <row r="59" spans="1:14" x14ac:dyDescent="0.25">
      <c r="A59" s="4">
        <v>43917</v>
      </c>
      <c r="B59">
        <v>65719</v>
      </c>
      <c r="C59">
        <v>5138</v>
      </c>
      <c r="D59">
        <v>9357</v>
      </c>
      <c r="F59">
        <f t="shared" si="12"/>
        <v>7933</v>
      </c>
      <c r="G59">
        <f t="shared" si="13"/>
        <v>773</v>
      </c>
      <c r="H59">
        <f t="shared" si="14"/>
        <v>2342</v>
      </c>
      <c r="I59">
        <f t="shared" si="15"/>
        <v>51224</v>
      </c>
      <c r="J59">
        <f t="shared" si="4"/>
        <v>0.17115926449139229</v>
      </c>
      <c r="K59">
        <f t="shared" si="5"/>
        <v>1.665732879369047E-2</v>
      </c>
      <c r="L59">
        <f t="shared" si="6"/>
        <v>5.0467611946731029E-2</v>
      </c>
      <c r="M59">
        <f t="shared" si="8"/>
        <v>2.5498609399639007</v>
      </c>
      <c r="N59" s="47">
        <f t="shared" si="7"/>
        <v>7.8181347859827444E-2</v>
      </c>
    </row>
    <row r="60" spans="1:14" x14ac:dyDescent="0.25">
      <c r="A60" s="4">
        <v>43918</v>
      </c>
      <c r="B60">
        <v>73235</v>
      </c>
      <c r="C60">
        <v>5982</v>
      </c>
      <c r="D60">
        <v>12285</v>
      </c>
      <c r="F60">
        <f t="shared" si="12"/>
        <v>7516</v>
      </c>
      <c r="G60">
        <f t="shared" si="13"/>
        <v>844</v>
      </c>
      <c r="H60">
        <f t="shared" si="14"/>
        <v>2928</v>
      </c>
      <c r="I60">
        <f t="shared" si="15"/>
        <v>54968</v>
      </c>
      <c r="J60">
        <f t="shared" si="4"/>
        <v>0.1469346290406694</v>
      </c>
      <c r="K60">
        <f t="shared" si="5"/>
        <v>1.6476651569576759E-2</v>
      </c>
      <c r="L60">
        <f t="shared" si="6"/>
        <v>5.716070591910042E-2</v>
      </c>
      <c r="M60">
        <f t="shared" si="8"/>
        <v>1.9953816113412643</v>
      </c>
      <c r="N60" s="47">
        <f t="shared" si="7"/>
        <v>8.1682255752031127E-2</v>
      </c>
    </row>
    <row r="61" spans="1:14" x14ac:dyDescent="0.25">
      <c r="A61" s="4">
        <v>43919</v>
      </c>
      <c r="B61">
        <v>80110</v>
      </c>
      <c r="C61">
        <v>6803</v>
      </c>
      <c r="D61">
        <v>14709</v>
      </c>
      <c r="F61">
        <f t="shared" si="12"/>
        <v>6875</v>
      </c>
      <c r="G61">
        <f t="shared" si="13"/>
        <v>821</v>
      </c>
      <c r="H61">
        <f t="shared" si="14"/>
        <v>2424</v>
      </c>
      <c r="I61">
        <f t="shared" si="15"/>
        <v>58598</v>
      </c>
      <c r="J61">
        <f t="shared" si="4"/>
        <v>0.12526898643917223</v>
      </c>
      <c r="K61">
        <f t="shared" si="5"/>
        <v>1.4935962741958958E-2</v>
      </c>
      <c r="L61">
        <f t="shared" si="6"/>
        <v>4.4098384514626693E-2</v>
      </c>
      <c r="M61">
        <f t="shared" si="8"/>
        <v>2.1219678417837962</v>
      </c>
      <c r="N61" s="47">
        <f t="shared" si="7"/>
        <v>8.4920733990762706E-2</v>
      </c>
    </row>
    <row r="62" spans="1:14" x14ac:dyDescent="0.25">
      <c r="A62" s="4">
        <v>43920</v>
      </c>
      <c r="B62">
        <v>87956</v>
      </c>
      <c r="C62">
        <v>7716</v>
      </c>
      <c r="D62">
        <v>16780</v>
      </c>
      <c r="F62">
        <f t="shared" ref="F62" si="16">B62-B61</f>
        <v>7846</v>
      </c>
      <c r="G62">
        <f t="shared" ref="G62" si="17">C62-C61</f>
        <v>913</v>
      </c>
      <c r="H62">
        <f t="shared" ref="H62" si="18">D62-D61</f>
        <v>2071</v>
      </c>
      <c r="I62">
        <f t="shared" ref="I62" si="19">B62-C62-D62</f>
        <v>63460</v>
      </c>
      <c r="J62">
        <f t="shared" si="4"/>
        <v>0.13412516589191631</v>
      </c>
      <c r="K62">
        <f t="shared" si="5"/>
        <v>1.5580736543909348E-2</v>
      </c>
      <c r="L62">
        <f t="shared" si="6"/>
        <v>3.5342503157104341E-2</v>
      </c>
      <c r="M62">
        <f t="shared" si="8"/>
        <v>2.6338694607689384</v>
      </c>
      <c r="N62" s="47">
        <f t="shared" si="7"/>
        <v>8.7725681022329347E-2</v>
      </c>
    </row>
    <row r="63" spans="1:14" x14ac:dyDescent="0.25">
      <c r="A63" s="4">
        <v>43921</v>
      </c>
      <c r="B63">
        <v>95923</v>
      </c>
      <c r="C63">
        <v>8464</v>
      </c>
      <c r="D63">
        <v>19259</v>
      </c>
      <c r="F63">
        <f t="shared" ref="F63:F64" si="20">B63-B62</f>
        <v>7967</v>
      </c>
      <c r="G63">
        <f t="shared" ref="G63:G64" si="21">C63-C62</f>
        <v>748</v>
      </c>
      <c r="H63">
        <f t="shared" ref="H63:H64" si="22">D63-D62</f>
        <v>2479</v>
      </c>
      <c r="I63">
        <f t="shared" ref="I63:I64" si="23">B63-C63-D63</f>
        <v>68200</v>
      </c>
      <c r="J63">
        <f t="shared" si="4"/>
        <v>0.12578026983910895</v>
      </c>
      <c r="K63">
        <f t="shared" si="5"/>
        <v>1.1786952410967539E-2</v>
      </c>
      <c r="L63">
        <f t="shared" si="6"/>
        <v>3.9063977308540811E-2</v>
      </c>
      <c r="M63">
        <f t="shared" si="8"/>
        <v>2.4735097378338562</v>
      </c>
      <c r="N63" s="47">
        <f t="shared" si="7"/>
        <v>8.8237440447025223E-2</v>
      </c>
    </row>
    <row r="64" spans="1:14" x14ac:dyDescent="0.25">
      <c r="A64" s="4">
        <v>43922</v>
      </c>
      <c r="B64">
        <v>104118</v>
      </c>
      <c r="C64">
        <v>9387</v>
      </c>
      <c r="D64">
        <v>22647</v>
      </c>
      <c r="F64">
        <f t="shared" si="20"/>
        <v>8195</v>
      </c>
      <c r="G64">
        <f t="shared" si="21"/>
        <v>923</v>
      </c>
      <c r="H64">
        <f t="shared" si="22"/>
        <v>3388</v>
      </c>
      <c r="I64">
        <f t="shared" si="23"/>
        <v>72084</v>
      </c>
      <c r="J64">
        <f t="shared" si="4"/>
        <v>0.12040832234794031</v>
      </c>
      <c r="K64">
        <f t="shared" si="5"/>
        <v>1.3533724340175954E-2</v>
      </c>
      <c r="L64">
        <f t="shared" si="6"/>
        <v>4.9677419354838707E-2</v>
      </c>
      <c r="M64">
        <f t="shared" si="8"/>
        <v>1.9048591009347089</v>
      </c>
      <c r="N64" s="47">
        <f t="shared" si="7"/>
        <v>9.0157321500605084E-2</v>
      </c>
    </row>
    <row r="65" spans="1:14" x14ac:dyDescent="0.25">
      <c r="A65" s="4">
        <v>43923</v>
      </c>
      <c r="B65">
        <v>112065</v>
      </c>
      <c r="C65">
        <v>10348</v>
      </c>
      <c r="D65">
        <v>26743</v>
      </c>
      <c r="F65">
        <f t="shared" ref="F65" si="24">B65-B64</f>
        <v>7947</v>
      </c>
      <c r="G65">
        <f t="shared" ref="G65" si="25">C65-C64</f>
        <v>961</v>
      </c>
      <c r="H65">
        <f t="shared" ref="H65" si="26">D65-D64</f>
        <v>4096</v>
      </c>
      <c r="I65">
        <f t="shared" ref="I65" si="27">B65-C65-D65</f>
        <v>74974</v>
      </c>
      <c r="J65">
        <f t="shared" si="4"/>
        <v>0.11049243431782267</v>
      </c>
      <c r="K65">
        <f t="shared" si="5"/>
        <v>1.3331668608845236E-2</v>
      </c>
      <c r="L65">
        <f t="shared" si="6"/>
        <v>5.6822595860385107E-2</v>
      </c>
      <c r="M65">
        <f t="shared" si="8"/>
        <v>1.5749924135586177</v>
      </c>
      <c r="N65" s="47">
        <f t="shared" si="7"/>
        <v>9.233926738946148E-2</v>
      </c>
    </row>
    <row r="66" spans="1:14" x14ac:dyDescent="0.25">
      <c r="A66" s="4">
        <v>43924</v>
      </c>
      <c r="B66">
        <v>119199</v>
      </c>
      <c r="C66">
        <v>11198</v>
      </c>
      <c r="D66">
        <v>30513</v>
      </c>
      <c r="F66">
        <f t="shared" ref="F66:F67" si="28">B66-B65</f>
        <v>7134</v>
      </c>
      <c r="G66">
        <f t="shared" ref="G66:G67" si="29">C66-C65</f>
        <v>850</v>
      </c>
      <c r="H66">
        <f t="shared" ref="H66:H67" si="30">D66-D65</f>
        <v>3770</v>
      </c>
      <c r="I66">
        <f t="shared" ref="I66:I67" si="31">B66-C66-D66</f>
        <v>77488</v>
      </c>
      <c r="J66">
        <f t="shared" si="4"/>
        <v>9.5381603417907593E-2</v>
      </c>
      <c r="K66">
        <f t="shared" si="5"/>
        <v>1.1337263584709366E-2</v>
      </c>
      <c r="L66">
        <f t="shared" si="6"/>
        <v>5.0284098487475656E-2</v>
      </c>
      <c r="M66">
        <f t="shared" ref="M66:M67" si="32">J66/(K66+L66)</f>
        <v>1.5478658733017758</v>
      </c>
      <c r="N66" s="47">
        <f t="shared" si="7"/>
        <v>9.3943741138767939E-2</v>
      </c>
    </row>
    <row r="67" spans="1:14" x14ac:dyDescent="0.25">
      <c r="A67" s="4">
        <v>43925</v>
      </c>
      <c r="B67">
        <v>126168</v>
      </c>
      <c r="C67">
        <v>11947</v>
      </c>
      <c r="D67">
        <v>34219</v>
      </c>
      <c r="F67">
        <f t="shared" si="28"/>
        <v>6969</v>
      </c>
      <c r="G67">
        <f t="shared" si="29"/>
        <v>749</v>
      </c>
      <c r="H67">
        <f t="shared" si="30"/>
        <v>3706</v>
      </c>
      <c r="I67">
        <f t="shared" si="31"/>
        <v>80002</v>
      </c>
      <c r="J67">
        <f t="shared" si="4"/>
        <v>9.0166381038109797E-2</v>
      </c>
      <c r="K67">
        <f t="shared" si="5"/>
        <v>9.6660128019822426E-3</v>
      </c>
      <c r="L67">
        <f t="shared" si="6"/>
        <v>4.7826760272558333E-2</v>
      </c>
      <c r="M67">
        <f t="shared" si="32"/>
        <v>1.568308088413255</v>
      </c>
      <c r="N67" s="47">
        <f t="shared" si="7"/>
        <v>9.4691205376957702E-2</v>
      </c>
    </row>
    <row r="68" spans="1:14" x14ac:dyDescent="0.25">
      <c r="A68" s="4">
        <v>43926</v>
      </c>
      <c r="B68">
        <v>131646</v>
      </c>
      <c r="C68">
        <v>12641</v>
      </c>
      <c r="D68">
        <v>38080</v>
      </c>
      <c r="F68">
        <f t="shared" ref="F68" si="33">B68-B67</f>
        <v>5478</v>
      </c>
      <c r="G68">
        <f t="shared" ref="G68" si="34">C68-C67</f>
        <v>694</v>
      </c>
      <c r="H68">
        <f t="shared" ref="H68" si="35">D68-D67</f>
        <v>3861</v>
      </c>
      <c r="I68">
        <f t="shared" ref="I68" si="36">B68-C68-D68</f>
        <v>80925</v>
      </c>
      <c r="J68">
        <f t="shared" si="4"/>
        <v>6.8658563641835327E-2</v>
      </c>
      <c r="K68">
        <f t="shared" si="5"/>
        <v>8.6747831304217395E-3</v>
      </c>
      <c r="L68">
        <f t="shared" si="6"/>
        <v>4.8261293467663308E-2</v>
      </c>
      <c r="M68">
        <f t="shared" ref="M68" si="37">J68/(K68+L68)</f>
        <v>1.2058885638801558</v>
      </c>
      <c r="N68" s="47">
        <f t="shared" si="7"/>
        <v>9.6022666848973759E-2</v>
      </c>
    </row>
    <row r="69" spans="1:14" x14ac:dyDescent="0.25">
      <c r="A69" s="4">
        <v>43927</v>
      </c>
      <c r="B69">
        <v>136675</v>
      </c>
      <c r="C69">
        <v>13341</v>
      </c>
      <c r="D69">
        <v>40437</v>
      </c>
      <c r="F69">
        <f t="shared" ref="F69" si="38">B69-B68</f>
        <v>5029</v>
      </c>
      <c r="G69">
        <f t="shared" ref="G69" si="39">C69-C68</f>
        <v>700</v>
      </c>
      <c r="H69">
        <f t="shared" ref="H69" si="40">D69-D68</f>
        <v>2357</v>
      </c>
      <c r="I69">
        <f t="shared" ref="I69" si="41">B69-C69-D69</f>
        <v>82897</v>
      </c>
      <c r="J69">
        <f t="shared" si="4"/>
        <v>6.2319431376206005E-2</v>
      </c>
      <c r="K69">
        <f t="shared" si="5"/>
        <v>8.6499845535990116E-3</v>
      </c>
      <c r="L69">
        <f t="shared" si="6"/>
        <v>2.9125733704046957E-2</v>
      </c>
      <c r="M69">
        <f t="shared" ref="M69" si="42">J69/(K69+L69)</f>
        <v>1.6497219444290059</v>
      </c>
      <c r="N69" s="47">
        <f t="shared" si="7"/>
        <v>9.7611121273093099E-2</v>
      </c>
    </row>
    <row r="70" spans="1:14" x14ac:dyDescent="0.25">
      <c r="A70" s="4">
        <v>43928</v>
      </c>
      <c r="B70">
        <v>141942</v>
      </c>
      <c r="C70">
        <v>14045</v>
      </c>
      <c r="D70">
        <v>43208</v>
      </c>
      <c r="F70">
        <f t="shared" ref="F70" si="43">B70-B69</f>
        <v>5267</v>
      </c>
      <c r="G70">
        <f t="shared" ref="G70" si="44">C70-C69</f>
        <v>704</v>
      </c>
      <c r="H70">
        <f t="shared" ref="H70" si="45">D70-D69</f>
        <v>2771</v>
      </c>
      <c r="I70">
        <f t="shared" ref="I70" si="46">B70-C70-D70</f>
        <v>84689</v>
      </c>
      <c r="J70">
        <f t="shared" si="4"/>
        <v>6.3722954941128784E-2</v>
      </c>
      <c r="K70">
        <f t="shared" ref="K70" si="47">G70/I69</f>
        <v>8.4924665548813585E-3</v>
      </c>
      <c r="L70">
        <f t="shared" ref="L70" si="48">H70/I69</f>
        <v>3.3427023897125346E-2</v>
      </c>
      <c r="M70">
        <f t="shared" ref="M70" si="49">J70/(K70+L70)</f>
        <v>1.5201271354689936</v>
      </c>
      <c r="N70" s="47">
        <f t="shared" si="7"/>
        <v>9.894886643840442E-2</v>
      </c>
    </row>
    <row r="71" spans="1:14" x14ac:dyDescent="0.25">
      <c r="A71" s="4">
        <v>43929</v>
      </c>
      <c r="B71">
        <v>148220</v>
      </c>
      <c r="C71">
        <v>14792</v>
      </c>
      <c r="D71">
        <v>48021</v>
      </c>
      <c r="F71">
        <f t="shared" ref="F71" si="50">B71-B70</f>
        <v>6278</v>
      </c>
      <c r="G71">
        <f t="shared" ref="G71" si="51">C71-C70</f>
        <v>747</v>
      </c>
      <c r="H71">
        <f t="shared" ref="H71" si="52">D71-D70</f>
        <v>4813</v>
      </c>
      <c r="I71">
        <f t="shared" ref="I71" si="53">B71-C71-D71</f>
        <v>85407</v>
      </c>
      <c r="J71">
        <f t="shared" si="4"/>
        <v>7.435578772416665E-2</v>
      </c>
      <c r="K71">
        <f t="shared" ref="K71" si="54">G71/I70</f>
        <v>8.8205079762424879E-3</v>
      </c>
      <c r="L71">
        <f t="shared" ref="L71" si="55">H71/I70</f>
        <v>5.6831465715736398E-2</v>
      </c>
      <c r="M71">
        <f t="shared" ref="M71" si="56">J71/(K71+L71)</f>
        <v>1.1325750551388398</v>
      </c>
      <c r="N71" s="47">
        <f t="shared" si="7"/>
        <v>9.9797598164890033E-2</v>
      </c>
    </row>
    <row r="72" spans="1:14" x14ac:dyDescent="0.25">
      <c r="A72" s="4">
        <v>43930</v>
      </c>
      <c r="B72">
        <v>153222</v>
      </c>
      <c r="C72">
        <v>15447</v>
      </c>
      <c r="D72">
        <v>52165</v>
      </c>
      <c r="F72">
        <f t="shared" ref="F72" si="57">B72-B71</f>
        <v>5002</v>
      </c>
      <c r="G72">
        <f t="shared" ref="G72" si="58">C72-C71</f>
        <v>655</v>
      </c>
      <c r="H72">
        <f t="shared" ref="H72" si="59">D72-D71</f>
        <v>4144</v>
      </c>
      <c r="I72">
        <f t="shared" ref="I72" si="60">B72-C72-D72</f>
        <v>85610</v>
      </c>
      <c r="J72">
        <f t="shared" si="4"/>
        <v>5.8752883910985605E-2</v>
      </c>
      <c r="K72">
        <f t="shared" ref="K72" si="61">G72/I71</f>
        <v>7.6691606074443548E-3</v>
      </c>
      <c r="L72">
        <f t="shared" ref="L72" si="62">H72/I71</f>
        <v>4.8520613064502907E-2</v>
      </c>
      <c r="M72">
        <f t="shared" ref="M72" si="63">J72/(K72+L72)</f>
        <v>1.0456152440478323</v>
      </c>
      <c r="N72" s="47">
        <f t="shared" si="7"/>
        <v>0.10081450444453147</v>
      </c>
    </row>
    <row r="73" spans="1:14" x14ac:dyDescent="0.25">
      <c r="A73" s="4">
        <v>43931</v>
      </c>
      <c r="B73">
        <v>158273</v>
      </c>
      <c r="C73">
        <v>16081</v>
      </c>
      <c r="D73">
        <v>55668</v>
      </c>
      <c r="F73">
        <f t="shared" ref="F73" si="64">B73-B72</f>
        <v>5051</v>
      </c>
      <c r="G73">
        <f t="shared" ref="G73" si="65">C73-C72</f>
        <v>634</v>
      </c>
      <c r="H73">
        <f t="shared" ref="H73" si="66">D73-D72</f>
        <v>3503</v>
      </c>
      <c r="I73">
        <f t="shared" ref="I73" si="67">B73-C73-D73</f>
        <v>86524</v>
      </c>
      <c r="J73">
        <f t="shared" ref="J73" si="68">F73/I72*$B$2/($B$2-B72)</f>
        <v>5.9194104234819217E-2</v>
      </c>
      <c r="K73">
        <f t="shared" ref="K73" si="69">G73/I72</f>
        <v>7.4056769069033995E-3</v>
      </c>
      <c r="L73">
        <f t="shared" ref="L73" si="70">H73/I72</f>
        <v>4.0918117042401586E-2</v>
      </c>
      <c r="M73">
        <f t="shared" ref="M73" si="71">J73/(K73+L73)</f>
        <v>1.2249473685141101</v>
      </c>
      <c r="N73" s="47">
        <f t="shared" si="7"/>
        <v>0.1016029265888686</v>
      </c>
    </row>
    <row r="74" spans="1:14" x14ac:dyDescent="0.25">
      <c r="A74" s="4">
        <v>43932</v>
      </c>
      <c r="B74">
        <v>163027</v>
      </c>
      <c r="C74">
        <v>16606</v>
      </c>
      <c r="D74">
        <v>59109</v>
      </c>
      <c r="F74">
        <f t="shared" ref="F74" si="72">B74-B73</f>
        <v>4754</v>
      </c>
      <c r="G74">
        <f t="shared" ref="G74" si="73">C74-C73</f>
        <v>525</v>
      </c>
      <c r="H74">
        <f t="shared" ref="H74" si="74">D74-D73</f>
        <v>3441</v>
      </c>
      <c r="I74">
        <f t="shared" ref="I74" si="75">B74-C74-D74</f>
        <v>87312</v>
      </c>
      <c r="J74">
        <f t="shared" ref="J74" si="76">F74/I73*$B$2/($B$2-B73)</f>
        <v>5.5130920602562444E-2</v>
      </c>
      <c r="K74">
        <f t="shared" ref="K74" si="77">G74/I73</f>
        <v>6.0676806435208726E-3</v>
      </c>
      <c r="L74">
        <f t="shared" ref="L74" si="78">H74/I73</f>
        <v>3.9769312560676805E-2</v>
      </c>
      <c r="M74">
        <f t="shared" ref="M74" si="79">J74/(K74+L74)</f>
        <v>1.2027604070136442</v>
      </c>
      <c r="N74" s="47">
        <f t="shared" si="7"/>
        <v>0.10186042802725929</v>
      </c>
    </row>
    <row r="75" spans="1:14" x14ac:dyDescent="0.25">
      <c r="A75" s="4">
        <v>43933</v>
      </c>
      <c r="B75">
        <v>166831</v>
      </c>
      <c r="C75">
        <v>17209</v>
      </c>
      <c r="D75">
        <v>62391</v>
      </c>
      <c r="F75">
        <f t="shared" ref="F75" si="80">B75-B74</f>
        <v>3804</v>
      </c>
      <c r="G75">
        <f t="shared" ref="G75" si="81">C75-C74</f>
        <v>603</v>
      </c>
      <c r="H75">
        <f t="shared" ref="H75" si="82">D75-D74</f>
        <v>3282</v>
      </c>
      <c r="I75">
        <f t="shared" ref="I75" si="83">B75-C75-D75</f>
        <v>87231</v>
      </c>
      <c r="J75">
        <f t="shared" ref="J75" si="84">F75/I74*$B$2/($B$2-B74)</f>
        <v>4.3720340813553686E-2</v>
      </c>
      <c r="K75">
        <f t="shared" ref="K75" si="85">G75/I74</f>
        <v>6.9062671797691039E-3</v>
      </c>
      <c r="L75">
        <f t="shared" ref="L75" si="86">H75/I74</f>
        <v>3.7589334799340297E-2</v>
      </c>
      <c r="M75">
        <f t="shared" ref="M75" si="87">J75/(K75+L75)</f>
        <v>0.98257667879356481</v>
      </c>
      <c r="N75" s="47">
        <f t="shared" si="7"/>
        <v>0.10315229184024552</v>
      </c>
    </row>
    <row r="76" spans="1:14" x14ac:dyDescent="0.25">
      <c r="A76" s="4">
        <v>43934</v>
      </c>
      <c r="B76">
        <v>170099</v>
      </c>
      <c r="C76">
        <v>17756</v>
      </c>
      <c r="D76">
        <v>64727</v>
      </c>
      <c r="F76">
        <f t="shared" ref="F76" si="88">B76-B75</f>
        <v>3268</v>
      </c>
      <c r="G76">
        <f t="shared" ref="G76" si="89">C76-C75</f>
        <v>547</v>
      </c>
      <c r="H76">
        <f t="shared" ref="H76" si="90">D76-D75</f>
        <v>2336</v>
      </c>
      <c r="I76">
        <f t="shared" ref="I76" si="91">B76-C76-D76</f>
        <v>87616</v>
      </c>
      <c r="J76">
        <f t="shared" ref="J76" si="92">F76/I75*$B$2/($B$2-B75)</f>
        <v>3.759790300765941E-2</v>
      </c>
      <c r="K76">
        <f t="shared" ref="K76" si="93">G76/I75</f>
        <v>6.2707065148857634E-3</v>
      </c>
      <c r="L76">
        <f t="shared" ref="L76" si="94">H76/I75</f>
        <v>2.6779470601047791E-2</v>
      </c>
      <c r="M76">
        <f t="shared" ref="M76" si="95">J76/(K76+L76)</f>
        <v>1.1376006511485044</v>
      </c>
      <c r="N76" s="47">
        <f t="shared" si="7"/>
        <v>0.10438626917265828</v>
      </c>
    </row>
    <row r="77" spans="1:14" x14ac:dyDescent="0.25">
      <c r="A77" s="4">
        <v>43935</v>
      </c>
      <c r="B77">
        <v>172541</v>
      </c>
      <c r="C77">
        <v>18056</v>
      </c>
      <c r="D77">
        <v>67504</v>
      </c>
      <c r="F77">
        <f t="shared" ref="F77" si="96">B77-B76</f>
        <v>2442</v>
      </c>
      <c r="G77">
        <f t="shared" ref="G77" si="97">C77-C76</f>
        <v>300</v>
      </c>
      <c r="H77">
        <f t="shared" ref="H77" si="98">D77-D76</f>
        <v>2777</v>
      </c>
      <c r="I77">
        <f t="shared" ref="I77" si="99">B77-C77-D77</f>
        <v>86981</v>
      </c>
      <c r="J77">
        <f t="shared" ref="J77" si="100">F77/I76*$B$2/($B$2-B76)</f>
        <v>2.7973391883175127E-2</v>
      </c>
      <c r="K77">
        <f t="shared" ref="K77" si="101">G77/I76</f>
        <v>3.4240321402483564E-3</v>
      </c>
      <c r="L77">
        <f t="shared" ref="L77" si="102">H77/I76</f>
        <v>3.1695124178232288E-2</v>
      </c>
      <c r="M77">
        <f t="shared" ref="M77" si="103">J77/(K77+L77)</f>
        <v>0.79652801535140461</v>
      </c>
      <c r="N77" s="47">
        <f t="shared" si="7"/>
        <v>0.10464759100735477</v>
      </c>
    </row>
    <row r="78" spans="1:14" x14ac:dyDescent="0.25">
      <c r="A78" s="4">
        <v>43936</v>
      </c>
      <c r="B78">
        <v>177644</v>
      </c>
      <c r="C78">
        <v>18708</v>
      </c>
      <c r="D78">
        <v>70853</v>
      </c>
      <c r="F78">
        <f t="shared" ref="F78" si="104">B78-B77</f>
        <v>5103</v>
      </c>
      <c r="G78">
        <f t="shared" ref="G78" si="105">C78-C77</f>
        <v>652</v>
      </c>
      <c r="H78">
        <f t="shared" ref="H78" si="106">D78-D77</f>
        <v>3349</v>
      </c>
      <c r="I78">
        <f t="shared" ref="I78" si="107">B78-C78-D78</f>
        <v>88083</v>
      </c>
      <c r="J78">
        <f t="shared" ref="J78" si="108">F78/I77*$B$2/($B$2-B77)</f>
        <v>5.8885291674947861E-2</v>
      </c>
      <c r="K78">
        <f t="shared" ref="K78" si="109">G78/I77</f>
        <v>7.4958899069911822E-3</v>
      </c>
      <c r="L78">
        <f t="shared" ref="L78" si="110">H78/I77</f>
        <v>3.850266150078753E-2</v>
      </c>
      <c r="M78">
        <f t="shared" ref="M78" si="111">J78/(K78+L78)</f>
        <v>1.2801553499571707</v>
      </c>
      <c r="N78" s="47">
        <f t="shared" si="7"/>
        <v>0.10531174708968499</v>
      </c>
    </row>
    <row r="79" spans="1:14" x14ac:dyDescent="0.25">
      <c r="A79" s="4">
        <v>43937</v>
      </c>
      <c r="B79">
        <v>184948</v>
      </c>
      <c r="C79">
        <v>19315</v>
      </c>
      <c r="D79">
        <v>74797</v>
      </c>
      <c r="F79">
        <f t="shared" ref="F79" si="112">B79-B78</f>
        <v>7304</v>
      </c>
      <c r="G79">
        <f t="shared" ref="G79" si="113">C79-C78</f>
        <v>607</v>
      </c>
      <c r="H79">
        <f t="shared" ref="H79" si="114">D79-D78</f>
        <v>3944</v>
      </c>
      <c r="I79">
        <f t="shared" ref="I79" si="115">B79-C79-D79</f>
        <v>90836</v>
      </c>
      <c r="J79">
        <f t="shared" ref="J79" si="116">F79/I78*$B$2/($B$2-B78)</f>
        <v>8.3238051264544533E-2</v>
      </c>
      <c r="K79">
        <f t="shared" ref="K79" si="117">G79/I78</f>
        <v>6.8912275921573967E-3</v>
      </c>
      <c r="L79">
        <f t="shared" ref="L79" si="118">H79/I78</f>
        <v>4.4775949956291222E-2</v>
      </c>
      <c r="M79">
        <f t="shared" ref="M79" si="119">J79/(K79+L79)</f>
        <v>1.6110431266831193</v>
      </c>
      <c r="N79" s="47">
        <f t="shared" si="7"/>
        <v>0.10443476004066007</v>
      </c>
    </row>
    <row r="80" spans="1:14" x14ac:dyDescent="0.25">
      <c r="A80" s="4">
        <v>43938</v>
      </c>
      <c r="B80">
        <v>190839</v>
      </c>
      <c r="C80">
        <v>20002</v>
      </c>
      <c r="D80">
        <v>74797</v>
      </c>
      <c r="F80">
        <f t="shared" ref="F80" si="120">B80-B79</f>
        <v>5891</v>
      </c>
      <c r="G80">
        <f t="shared" ref="G80" si="121">C80-C79</f>
        <v>687</v>
      </c>
      <c r="H80">
        <f t="shared" ref="H80" si="122">D80-D79</f>
        <v>0</v>
      </c>
      <c r="I80">
        <f t="shared" ref="I80" si="123">B80-C80-D80</f>
        <v>96040</v>
      </c>
      <c r="J80">
        <f t="shared" ref="J80" si="124">F80/I79*$B$2/($B$2-B79)</f>
        <v>6.5110700497676283E-2</v>
      </c>
      <c r="K80">
        <f t="shared" ref="K80" si="125">G80/I79</f>
        <v>7.5630807168963849E-3</v>
      </c>
      <c r="L80">
        <f t="shared" ref="L80" si="126">H80/I79</f>
        <v>0</v>
      </c>
      <c r="M80">
        <f t="shared" ref="M80" si="127">J80/(K80+L80)</f>
        <v>8.6090183266476306</v>
      </c>
      <c r="N80" s="47">
        <f t="shared" si="7"/>
        <v>0.1048108615115359</v>
      </c>
    </row>
    <row r="81" spans="1:14" x14ac:dyDescent="0.25">
      <c r="A81" s="4">
        <v>43939</v>
      </c>
      <c r="B81">
        <v>191726</v>
      </c>
      <c r="C81">
        <v>20043</v>
      </c>
      <c r="D81">
        <v>74797</v>
      </c>
      <c r="F81">
        <f t="shared" ref="F81" si="128">B81-B80</f>
        <v>887</v>
      </c>
      <c r="G81">
        <f t="shared" ref="G81" si="129">C81-C80</f>
        <v>41</v>
      </c>
      <c r="H81">
        <f t="shared" ref="H81" si="130">D81-D80</f>
        <v>0</v>
      </c>
      <c r="I81">
        <f t="shared" ref="I81" si="131">B81-C81-D81</f>
        <v>96886</v>
      </c>
      <c r="J81">
        <f t="shared" ref="J81" si="132">F81/I80*$B$2/($B$2-B80)</f>
        <v>9.2735871153895866E-3</v>
      </c>
      <c r="K81">
        <f t="shared" ref="K81" si="133">G81/I80</f>
        <v>4.2690545605997499E-4</v>
      </c>
      <c r="L81">
        <f t="shared" ref="L81" si="134">H81/I80</f>
        <v>0</v>
      </c>
      <c r="M81">
        <f t="shared" ref="M81" si="135">J81/(K81+L81)</f>
        <v>21.722812355171122</v>
      </c>
      <c r="N81" s="47">
        <f t="shared" si="7"/>
        <v>0.10453981202340841</v>
      </c>
    </row>
    <row r="82" spans="1:14" x14ac:dyDescent="0.25">
      <c r="A82" s="4">
        <v>43940</v>
      </c>
      <c r="B82">
        <v>198674</v>
      </c>
      <c r="C82">
        <v>20453</v>
      </c>
      <c r="D82">
        <v>77357</v>
      </c>
      <c r="F82">
        <f t="shared" ref="F82" si="136">B82-B81</f>
        <v>6948</v>
      </c>
      <c r="G82">
        <f t="shared" ref="G82" si="137">C82-C81</f>
        <v>410</v>
      </c>
      <c r="H82">
        <f t="shared" ref="H82" si="138">D82-D81</f>
        <v>2560</v>
      </c>
      <c r="I82">
        <f t="shared" ref="I82" si="139">B82-C82-D82</f>
        <v>100864</v>
      </c>
      <c r="J82">
        <f t="shared" ref="J82" si="140">F82/I81*$B$2/($B$2-B81)</f>
        <v>7.2008430350583325E-2</v>
      </c>
      <c r="K82">
        <f t="shared" ref="K82" si="141">G82/I81</f>
        <v>4.2317775530004336E-3</v>
      </c>
      <c r="L82">
        <f t="shared" ref="L82" si="142">H82/I81</f>
        <v>2.6422806184588074E-2</v>
      </c>
      <c r="M82">
        <f t="shared" ref="M82" si="143">J82/(K82+L82)</f>
        <v>2.3490265262446517</v>
      </c>
      <c r="N82" s="47">
        <f t="shared" si="7"/>
        <v>0.10294754220481794</v>
      </c>
    </row>
    <row r="83" spans="1:14" x14ac:dyDescent="0.25">
      <c r="A83" s="4">
        <v>43941</v>
      </c>
      <c r="B83">
        <v>200210</v>
      </c>
      <c r="C83">
        <v>20852</v>
      </c>
      <c r="D83">
        <v>80587</v>
      </c>
      <c r="F83">
        <f t="shared" ref="F83:F84" si="144">B83-B82</f>
        <v>1536</v>
      </c>
      <c r="G83">
        <f t="shared" ref="G83:G84" si="145">C83-C82</f>
        <v>399</v>
      </c>
      <c r="H83">
        <f t="shared" ref="H83:H84" si="146">D83-D82</f>
        <v>3230</v>
      </c>
      <c r="I83">
        <f t="shared" ref="I83:I84" si="147">B83-C83-D83</f>
        <v>98771</v>
      </c>
      <c r="J83">
        <f t="shared" ref="J83:J84" si="148">F83/I82*$B$2/($B$2-B82)</f>
        <v>1.5293412340333979E-2</v>
      </c>
      <c r="K83">
        <f t="shared" ref="K83:K84" si="149">G83/I82</f>
        <v>3.9558217005076146E-3</v>
      </c>
      <c r="L83">
        <f t="shared" ref="L83:L84" si="150">H83/I82</f>
        <v>3.202331852791878E-2</v>
      </c>
      <c r="M83">
        <f t="shared" ref="M83:M84" si="151">J83/(K83+L83)</f>
        <v>0.42506330732858816</v>
      </c>
      <c r="N83" s="47">
        <f t="shared" ref="N83:N87" si="152">C83/B83</f>
        <v>0.10415064182608261</v>
      </c>
    </row>
    <row r="84" spans="1:14" x14ac:dyDescent="0.25">
      <c r="A84" s="4">
        <v>43942</v>
      </c>
      <c r="B84">
        <v>204178</v>
      </c>
      <c r="C84">
        <v>21282</v>
      </c>
      <c r="D84">
        <v>82514</v>
      </c>
      <c r="F84">
        <f t="shared" si="144"/>
        <v>3968</v>
      </c>
      <c r="G84">
        <f t="shared" si="145"/>
        <v>430</v>
      </c>
      <c r="H84">
        <f t="shared" si="146"/>
        <v>1927</v>
      </c>
      <c r="I84">
        <f t="shared" si="147"/>
        <v>100382</v>
      </c>
      <c r="J84">
        <f t="shared" si="148"/>
        <v>4.0346504149114844E-2</v>
      </c>
      <c r="K84">
        <f t="shared" si="149"/>
        <v>4.3535045711797999E-3</v>
      </c>
      <c r="L84">
        <f t="shared" si="150"/>
        <v>1.9509775136426682E-2</v>
      </c>
      <c r="M84">
        <f t="shared" si="151"/>
        <v>1.6907359190972517</v>
      </c>
      <c r="N84" s="47">
        <f t="shared" si="152"/>
        <v>0.10423258137507468</v>
      </c>
    </row>
    <row r="85" spans="1:14" x14ac:dyDescent="0.25">
      <c r="A85" s="4">
        <v>43943</v>
      </c>
      <c r="B85">
        <v>208389</v>
      </c>
      <c r="C85">
        <v>21717</v>
      </c>
      <c r="D85">
        <v>85915</v>
      </c>
      <c r="F85">
        <f t="shared" ref="F85" si="153">B85-B84</f>
        <v>4211</v>
      </c>
      <c r="G85">
        <f t="shared" ref="G85" si="154">C85-C84</f>
        <v>435</v>
      </c>
      <c r="H85">
        <f t="shared" ref="H85:H87" si="155">D85-D84</f>
        <v>3401</v>
      </c>
      <c r="I85">
        <f t="shared" ref="I85" si="156">B85-C85-D85</f>
        <v>100757</v>
      </c>
      <c r="J85">
        <f t="shared" ref="J85" si="157">F85/I84*$B$2/($B$2-B84)</f>
        <v>4.2133749929394046E-2</v>
      </c>
      <c r="K85">
        <f t="shared" ref="K85" si="158">G85/I84</f>
        <v>4.3334462353808454E-3</v>
      </c>
      <c r="L85">
        <f t="shared" ref="L85" si="159">H85/I84</f>
        <v>3.3880576198920126E-2</v>
      </c>
      <c r="M85">
        <f t="shared" ref="M85" si="160">J85/(K85+L85)</f>
        <v>1.1025730149667448</v>
      </c>
      <c r="N85" s="47">
        <f t="shared" si="152"/>
        <v>0.10421375408490852</v>
      </c>
    </row>
    <row r="86" spans="1:14" x14ac:dyDescent="0.25">
      <c r="A86" s="4">
        <v>43944</v>
      </c>
      <c r="B86">
        <v>213024</v>
      </c>
      <c r="C86">
        <v>22157</v>
      </c>
      <c r="D86">
        <v>89250</v>
      </c>
      <c r="F86">
        <f t="shared" ref="F86" si="161">B86-B85</f>
        <v>4635</v>
      </c>
      <c r="G86">
        <f t="shared" ref="G86" si="162">C86-C85</f>
        <v>440</v>
      </c>
      <c r="H86">
        <f t="shared" si="155"/>
        <v>3335</v>
      </c>
      <c r="I86">
        <f t="shared" ref="I86" si="163">B86-C86-D86</f>
        <v>101617</v>
      </c>
      <c r="J86">
        <f t="shared" ref="J86" si="164">F86/I85*$B$2/($B$2-B85)</f>
        <v>4.6207717342717856E-2</v>
      </c>
      <c r="K86">
        <f t="shared" ref="K86" si="165">G86/I85</f>
        <v>4.3669422471887811E-3</v>
      </c>
      <c r="L86">
        <f t="shared" ref="L86" si="166">H86/I85</f>
        <v>3.3099437259942237E-2</v>
      </c>
      <c r="M86">
        <f t="shared" ref="M86" si="167">J86/(K86+L86)</f>
        <v>1.2333115169007214</v>
      </c>
      <c r="N86" s="47">
        <f t="shared" si="152"/>
        <v>0.10401175454408892</v>
      </c>
    </row>
    <row r="87" spans="1:14" x14ac:dyDescent="0.25">
      <c r="A87" s="20">
        <v>43945</v>
      </c>
      <c r="B87" s="21">
        <v>202990</v>
      </c>
      <c r="C87" s="21">
        <v>22524</v>
      </c>
      <c r="D87" s="21">
        <v>92355</v>
      </c>
      <c r="E87" s="21"/>
      <c r="F87" s="21">
        <f t="shared" ref="F87" si="168">B87-B86</f>
        <v>-10034</v>
      </c>
      <c r="G87" s="21">
        <f t="shared" ref="G87" si="169">C87-C86</f>
        <v>367</v>
      </c>
      <c r="H87" s="21">
        <f t="shared" si="155"/>
        <v>3105</v>
      </c>
      <c r="I87" s="21">
        <f t="shared" ref="I87" si="170">B87-C87-D87</f>
        <v>88111</v>
      </c>
      <c r="J87" s="21">
        <f t="shared" ref="J87" si="171">F87/I86*$B$2/($B$2-B86)</f>
        <v>-9.9195273760119149E-2</v>
      </c>
      <c r="K87" s="21">
        <f t="shared" ref="K87" si="172">G87/I86</f>
        <v>3.6116004211893681E-3</v>
      </c>
      <c r="L87" s="21">
        <f t="shared" ref="L87" si="173">H87/I86</f>
        <v>3.0555910920416859E-2</v>
      </c>
      <c r="M87" s="21">
        <f t="shared" ref="M87" si="174">J87/(K87+L87)</f>
        <v>-2.9032045315904456</v>
      </c>
      <c r="N87" s="48">
        <f t="shared" si="152"/>
        <v>0.11096113109020149</v>
      </c>
    </row>
    <row r="88" spans="1:14" x14ac:dyDescent="0.25">
      <c r="A88" s="4">
        <v>43946</v>
      </c>
      <c r="B88">
        <v>205905</v>
      </c>
      <c r="C88">
        <v>22902</v>
      </c>
      <c r="D88">
        <v>95708</v>
      </c>
      <c r="F88">
        <f t="shared" ref="F88" si="175">B88-B87</f>
        <v>2915</v>
      </c>
      <c r="G88">
        <f t="shared" ref="G88" si="176">C88-C87</f>
        <v>378</v>
      </c>
      <c r="H88">
        <f t="shared" ref="H88" si="177">D88-D87</f>
        <v>3353</v>
      </c>
      <c r="I88">
        <f t="shared" ref="I88" si="178">B88-C88-D88</f>
        <v>87295</v>
      </c>
      <c r="J88">
        <f t="shared" ref="J88" si="179">F88/I87*$B$2/($B$2-B87)</f>
        <v>3.3227530224791239E-2</v>
      </c>
      <c r="K88">
        <f t="shared" ref="K88" si="180">G88/I87</f>
        <v>4.2900432409120311E-3</v>
      </c>
      <c r="L88">
        <f t="shared" ref="L88" si="181">H88/I87</f>
        <v>3.8054272451793762E-2</v>
      </c>
      <c r="M88">
        <f t="shared" ref="M88" si="182">J88/(K88+L88)</f>
        <v>0.78469871767262944</v>
      </c>
      <c r="N88" s="47">
        <f t="shared" ref="N88" si="183">C88/B88</f>
        <v>0.11122605084869236</v>
      </c>
    </row>
    <row r="89" spans="1:14" x14ac:dyDescent="0.25">
      <c r="A89" s="22">
        <v>43947</v>
      </c>
      <c r="B89" s="6">
        <v>207634</v>
      </c>
      <c r="C89" s="6">
        <v>23190</v>
      </c>
      <c r="D89" s="6">
        <v>98372</v>
      </c>
      <c r="E89" s="6"/>
      <c r="F89" s="6">
        <f t="shared" ref="F89" si="184">B89-B88</f>
        <v>1729</v>
      </c>
      <c r="G89" s="6">
        <f t="shared" ref="G89" si="185">C89-C88</f>
        <v>288</v>
      </c>
      <c r="H89" s="6">
        <f t="shared" ref="H89" si="186">D89-D88</f>
        <v>2664</v>
      </c>
      <c r="I89" s="6">
        <f t="shared" ref="I89" si="187">B89-C89-D89</f>
        <v>86072</v>
      </c>
      <c r="J89" s="6">
        <f t="shared" ref="J89" si="188">F89/I88*$B$2/($B$2-B88)</f>
        <v>1.9894015523960907E-2</v>
      </c>
      <c r="K89" s="6">
        <f t="shared" ref="K89" si="189">G89/I88</f>
        <v>3.2991580273784293E-3</v>
      </c>
      <c r="L89" s="6">
        <f t="shared" ref="L89" si="190">H89/I88</f>
        <v>3.0517211753250471E-2</v>
      </c>
      <c r="M89" s="6">
        <f t="shared" ref="M89" si="191">J89/(K89+L89)</f>
        <v>0.58829542180357974</v>
      </c>
      <c r="N89" s="56">
        <f t="shared" ref="N89" si="192">C89/B89</f>
        <v>0.1116869106215745</v>
      </c>
    </row>
    <row r="90" spans="1:14" x14ac:dyDescent="0.25">
      <c r="A90" s="4">
        <v>43948</v>
      </c>
      <c r="B90">
        <v>209465</v>
      </c>
      <c r="C90">
        <v>23521</v>
      </c>
      <c r="D90">
        <v>100875</v>
      </c>
      <c r="E90" s="42" t="s">
        <v>190</v>
      </c>
      <c r="F90">
        <f t="shared" ref="F90" si="193">B90-B89</f>
        <v>1831</v>
      </c>
      <c r="G90">
        <f t="shared" ref="G90" si="194">C90-C89</f>
        <v>331</v>
      </c>
      <c r="H90">
        <f t="shared" ref="H90" si="195">D90-D89</f>
        <v>2503</v>
      </c>
      <c r="I90">
        <f t="shared" ref="I90" si="196">B90-C90-D90</f>
        <v>85069</v>
      </c>
      <c r="J90">
        <f t="shared" ref="J90" si="197">F90/I89*$B$2/($B$2-B89)</f>
        <v>2.1367780313274264E-2</v>
      </c>
      <c r="K90">
        <f t="shared" ref="K90" si="198">G90/I89</f>
        <v>3.8456176224556187E-3</v>
      </c>
      <c r="L90">
        <f t="shared" ref="L90" si="199">H90/I89</f>
        <v>2.9080304861046565E-2</v>
      </c>
      <c r="M90">
        <f t="shared" ref="M90" si="200">J90/(K90+L90)</f>
        <v>0.64896527421458794</v>
      </c>
      <c r="N90" s="47">
        <f t="shared" ref="N90" si="201">C90/B90</f>
        <v>0.11229083617788174</v>
      </c>
    </row>
    <row r="91" spans="1:14" x14ac:dyDescent="0.25">
      <c r="A91" s="4">
        <v>43949</v>
      </c>
      <c r="B91">
        <v>210773</v>
      </c>
      <c r="C91">
        <v>23822</v>
      </c>
      <c r="D91">
        <v>102548</v>
      </c>
      <c r="F91">
        <f t="shared" ref="F91" si="202">B91-B90</f>
        <v>1308</v>
      </c>
      <c r="G91">
        <f t="shared" ref="G91" si="203">C91-C90</f>
        <v>301</v>
      </c>
      <c r="H91">
        <f t="shared" ref="H91" si="204">D91-D90</f>
        <v>1673</v>
      </c>
      <c r="I91">
        <f t="shared" ref="I91" si="205">B91-C91-D91</f>
        <v>84403</v>
      </c>
      <c r="J91">
        <f t="shared" ref="J91" si="206">F91/I90*$B$2/($B$2-B90)</f>
        <v>1.5444948355916118E-2</v>
      </c>
      <c r="K91">
        <f t="shared" ref="K91" si="207">G91/I90</f>
        <v>3.5383042001199028E-3</v>
      </c>
      <c r="L91">
        <f t="shared" ref="L91" si="208">H91/I90</f>
        <v>1.9666388461131553E-2</v>
      </c>
      <c r="M91">
        <f t="shared" ref="M91" si="209">J91/(K91+L91)</f>
        <v>0.66559590257823109</v>
      </c>
      <c r="N91" s="47">
        <f t="shared" ref="N91" si="210">C91/B91</f>
        <v>0.11302206639370317</v>
      </c>
    </row>
    <row r="92" spans="1:14" x14ac:dyDescent="0.25">
      <c r="A92" s="4">
        <v>43950</v>
      </c>
      <c r="B92">
        <v>212917</v>
      </c>
      <c r="C92">
        <v>24275</v>
      </c>
      <c r="D92">
        <v>108947</v>
      </c>
      <c r="F92">
        <f t="shared" ref="F92" si="211">B92-B91</f>
        <v>2144</v>
      </c>
      <c r="G92">
        <f t="shared" ref="G92" si="212">C92-C91</f>
        <v>453</v>
      </c>
      <c r="H92">
        <f t="shared" ref="H92" si="213">D92-D91</f>
        <v>6399</v>
      </c>
      <c r="I92">
        <f t="shared" ref="I92" si="214">B92-C92-D92</f>
        <v>79695</v>
      </c>
      <c r="J92">
        <f t="shared" ref="J92" si="215">F92/I91*$B$2/($B$2-B91)</f>
        <v>2.5516972544540356E-2</v>
      </c>
      <c r="K92">
        <f t="shared" ref="K92" si="216">G92/I91</f>
        <v>5.3671078042249682E-3</v>
      </c>
      <c r="L92">
        <f t="shared" ref="L92" si="217">H92/I91</f>
        <v>7.5814840704714281E-2</v>
      </c>
      <c r="M92">
        <f t="shared" ref="M92" si="218">J92/(K92+L92)</f>
        <v>0.31431830614081141</v>
      </c>
      <c r="N92" s="47">
        <f t="shared" ref="N92" si="219">C92/B92</f>
        <v>0.11401156319129051</v>
      </c>
    </row>
    <row r="93" spans="1:14" x14ac:dyDescent="0.25">
      <c r="A93" s="4">
        <v>43951</v>
      </c>
      <c r="B93">
        <v>213435</v>
      </c>
      <c r="C93">
        <v>24543</v>
      </c>
      <c r="D93">
        <v>112050</v>
      </c>
      <c r="F93">
        <f t="shared" ref="F93" si="220">B93-B92</f>
        <v>518</v>
      </c>
      <c r="G93">
        <f t="shared" ref="G93" si="221">C93-C92</f>
        <v>268</v>
      </c>
      <c r="H93">
        <f t="shared" ref="H93" si="222">D93-D92</f>
        <v>3103</v>
      </c>
      <c r="I93">
        <f t="shared" ref="I93" si="223">B93-C93-D93</f>
        <v>76842</v>
      </c>
      <c r="J93">
        <f t="shared" ref="J93" si="224">F93/I92*$B$2/($B$2-B92)</f>
        <v>6.5295152303929006E-3</v>
      </c>
      <c r="K93">
        <f t="shared" ref="K93" si="225">G93/I92</f>
        <v>3.3628207541251021E-3</v>
      </c>
      <c r="L93">
        <f t="shared" ref="L93" si="226">H93/I92</f>
        <v>3.893594328376937E-2</v>
      </c>
      <c r="M93">
        <f t="shared" ref="M93" si="227">J93/(K93+L93)</f>
        <v>0.15436657261529582</v>
      </c>
      <c r="N93" s="47">
        <f t="shared" ref="N93" si="228">C93/B93</f>
        <v>0.11499051233396584</v>
      </c>
    </row>
    <row r="94" spans="1:14" x14ac:dyDescent="0.25">
      <c r="A94" s="4">
        <v>43952</v>
      </c>
      <c r="B94" s="19">
        <f>B93+F94</f>
        <v>215008.5</v>
      </c>
      <c r="C94" s="19">
        <f t="shared" ref="C94:D94" si="229">C93+G94</f>
        <v>24821.5</v>
      </c>
      <c r="D94" s="19">
        <f t="shared" si="229"/>
        <v>114649</v>
      </c>
      <c r="F94" s="19">
        <f>3147/2</f>
        <v>1573.5</v>
      </c>
      <c r="G94" s="19">
        <f>557/2</f>
        <v>278.5</v>
      </c>
      <c r="H94" s="19">
        <f>5198/2</f>
        <v>2599</v>
      </c>
      <c r="I94">
        <f t="shared" ref="I94" si="230">B94-C94-D94</f>
        <v>75538</v>
      </c>
      <c r="J94">
        <f t="shared" ref="J94" si="231">F94/I93*$B$2/($B$2-B93)</f>
        <v>2.0570989163774166E-2</v>
      </c>
      <c r="K94">
        <f t="shared" ref="K94" si="232">G94/I93</f>
        <v>3.624320033315114E-3</v>
      </c>
      <c r="L94">
        <f t="shared" ref="L94" si="233">H94/I93</f>
        <v>3.382264907212202E-2</v>
      </c>
      <c r="M94">
        <f t="shared" ref="M94" si="234">J94/(K94+L94)</f>
        <v>0.54933655927810054</v>
      </c>
      <c r="N94" s="47">
        <f t="shared" ref="N94" si="235">C94/B94</f>
        <v>0.11544427313338775</v>
      </c>
    </row>
    <row r="95" spans="1:14" x14ac:dyDescent="0.25">
      <c r="A95" s="4">
        <v>43953</v>
      </c>
      <c r="B95">
        <v>216582</v>
      </c>
      <c r="C95">
        <v>25100</v>
      </c>
      <c r="D95">
        <v>117248</v>
      </c>
      <c r="F95" s="19">
        <f>3147/2</f>
        <v>1573.5</v>
      </c>
      <c r="G95" s="19">
        <f>557/2</f>
        <v>278.5</v>
      </c>
      <c r="H95" s="19">
        <f>5198/2</f>
        <v>2599</v>
      </c>
      <c r="I95">
        <f t="shared" ref="I95" si="236">B95-C95-D95</f>
        <v>74234</v>
      </c>
      <c r="J95">
        <f t="shared" ref="J95" si="237">F95/I94*$B$2/($B$2-B94)</f>
        <v>2.0926810254477055E-2</v>
      </c>
      <c r="K95">
        <f t="shared" ref="K95" si="238">G95/I94</f>
        <v>3.6868860705869893E-3</v>
      </c>
      <c r="L95">
        <f t="shared" ref="L95" si="239">H95/I94</f>
        <v>3.4406523868781277E-2</v>
      </c>
      <c r="M95">
        <f t="shared" ref="M95" si="240">J95/(K95+L95)</f>
        <v>0.54935513223377508</v>
      </c>
      <c r="N95" s="47">
        <f t="shared" ref="N95" si="241">C95/B95</f>
        <v>0.11589144065527145</v>
      </c>
    </row>
    <row r="96" spans="1:14" x14ac:dyDescent="0.25">
      <c r="A96" s="4">
        <v>43954</v>
      </c>
      <c r="B96">
        <v>217466</v>
      </c>
      <c r="C96">
        <v>25264</v>
      </c>
      <c r="D96">
        <v>118902</v>
      </c>
      <c r="F96">
        <f t="shared" ref="F96" si="242">B96-B95</f>
        <v>884</v>
      </c>
      <c r="G96">
        <f t="shared" ref="G96" si="243">C96-C95</f>
        <v>164</v>
      </c>
      <c r="H96">
        <f t="shared" ref="H96" si="244">D96-D95</f>
        <v>1654</v>
      </c>
      <c r="I96">
        <f t="shared" ref="I96" si="245">B96-C96-D96</f>
        <v>73300</v>
      </c>
      <c r="J96">
        <f t="shared" ref="J96" si="246">F96/I95*$B$2/($B$2-B95)</f>
        <v>1.1963709452721292E-2</v>
      </c>
      <c r="K96">
        <f t="shared" ref="K96" si="247">G96/I95</f>
        <v>2.209230271843091E-3</v>
      </c>
      <c r="L96">
        <f t="shared" ref="L96" si="248">H96/I95</f>
        <v>2.2280895546515075E-2</v>
      </c>
      <c r="M96">
        <f t="shared" ref="M96" si="249">J96/(K96+L96)</f>
        <v>0.48851155528785056</v>
      </c>
      <c r="N96" s="47">
        <f t="shared" ref="N96" si="250">C96/B96</f>
        <v>0.11617448244783092</v>
      </c>
    </row>
    <row r="97" spans="1:14" x14ac:dyDescent="0.25">
      <c r="A97" s="4">
        <v>43955</v>
      </c>
      <c r="B97">
        <v>218011</v>
      </c>
      <c r="C97">
        <v>25428</v>
      </c>
      <c r="D97">
        <v>121343</v>
      </c>
      <c r="F97">
        <f t="shared" ref="F97" si="251">B97-B96</f>
        <v>545</v>
      </c>
      <c r="G97">
        <f t="shared" ref="G97" si="252">C97-C96</f>
        <v>164</v>
      </c>
      <c r="H97">
        <f t="shared" ref="H97" si="253">D97-D96</f>
        <v>2441</v>
      </c>
      <c r="I97">
        <f t="shared" ref="I97" si="254">B97-C97-D97</f>
        <v>71240</v>
      </c>
      <c r="J97">
        <f t="shared" ref="J97" si="255">F97/I96*$B$2/($B$2-B96)</f>
        <v>7.4699420398149719E-3</v>
      </c>
      <c r="K97">
        <f t="shared" ref="K97" si="256">G97/I96</f>
        <v>2.237380627557981E-3</v>
      </c>
      <c r="L97">
        <f t="shared" ref="L97" si="257">H97/I96</f>
        <v>3.3301500682128241E-2</v>
      </c>
      <c r="M97">
        <f t="shared" ref="M97" si="258">J97/(K97+L97)</f>
        <v>0.21019069156178019</v>
      </c>
      <c r="N97" s="47">
        <f t="shared" ref="N97" si="259">C97/B97</f>
        <v>0.11663631651613909</v>
      </c>
    </row>
    <row r="98" spans="1:14" x14ac:dyDescent="0.25">
      <c r="A98" s="4">
        <v>43956</v>
      </c>
      <c r="B98">
        <v>219329</v>
      </c>
      <c r="C98">
        <v>25613</v>
      </c>
      <c r="D98">
        <v>123486</v>
      </c>
      <c r="F98">
        <f t="shared" ref="F98" si="260">B98-B97</f>
        <v>1318</v>
      </c>
      <c r="G98">
        <f t="shared" ref="G98" si="261">C98-C97</f>
        <v>185</v>
      </c>
      <c r="H98">
        <f t="shared" ref="H98" si="262">D98-D97</f>
        <v>2143</v>
      </c>
      <c r="I98">
        <f t="shared" ref="I98" si="263">B98-C98-D98</f>
        <v>70230</v>
      </c>
      <c r="J98">
        <f t="shared" ref="J98" si="264">F98/I97*$B$2/($B$2-B97)</f>
        <v>1.8587513201580256E-2</v>
      </c>
      <c r="K98">
        <f t="shared" ref="K98" si="265">G98/I97</f>
        <v>2.5968556990454803E-3</v>
      </c>
      <c r="L98">
        <f t="shared" ref="L98" si="266">H98/I97</f>
        <v>3.0081414935429533E-2</v>
      </c>
      <c r="M98">
        <f t="shared" ref="M98" si="267">J98/(K98+L98)</f>
        <v>0.568803453814681</v>
      </c>
      <c r="N98" s="47">
        <f t="shared" ref="N98" si="268">C98/B98</f>
        <v>0.11677890292665356</v>
      </c>
    </row>
    <row r="99" spans="1:14" x14ac:dyDescent="0.25">
      <c r="A99" s="4">
        <v>43957</v>
      </c>
      <c r="B99">
        <v>220325</v>
      </c>
      <c r="C99">
        <v>25857</v>
      </c>
      <c r="D99">
        <v>126002</v>
      </c>
      <c r="F99">
        <f t="shared" ref="F99" si="269">B99-B98</f>
        <v>996</v>
      </c>
      <c r="G99">
        <f t="shared" ref="G99" si="270">C99-C98</f>
        <v>244</v>
      </c>
      <c r="H99">
        <f t="shared" ref="H99" si="271">D99-D98</f>
        <v>2516</v>
      </c>
      <c r="I99">
        <f t="shared" ref="I99" si="272">B99-C99-D99</f>
        <v>68466</v>
      </c>
      <c r="J99">
        <f t="shared" ref="J99" si="273">F99/I98*$B$2/($B$2-B98)</f>
        <v>1.4248815420763773E-2</v>
      </c>
      <c r="K99">
        <f t="shared" ref="K99" si="274">G99/I98</f>
        <v>3.4742987327352984E-3</v>
      </c>
      <c r="L99">
        <f t="shared" ref="L99" si="275">H99/I98</f>
        <v>3.5825145949024632E-2</v>
      </c>
      <c r="M99">
        <f t="shared" ref="M99" si="276">J99/(K99+L99)</f>
        <v>0.36257040108704341</v>
      </c>
      <c r="N99" s="47">
        <f t="shared" ref="N99" si="277">C99/B99</f>
        <v>0.11735844774764552</v>
      </c>
    </row>
  </sheetData>
  <hyperlinks>
    <hyperlink ref="D2" r:id="rId1"/>
  </hyperlinks>
  <pageMargins left="0.7" right="0.7" top="0.78740157499999996" bottom="0.78740157499999996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pane xSplit="1" ySplit="3" topLeftCell="B82" activePane="bottomRight" state="frozen"/>
      <selection pane="topRight" activeCell="B1" sqref="B1"/>
      <selection pane="bottomLeft" activeCell="A4" sqref="A4"/>
      <selection pane="bottomRight" activeCell="N3" sqref="N3"/>
    </sheetView>
  </sheetViews>
  <sheetFormatPr defaultColWidth="10.6640625" defaultRowHeight="13.2" x14ac:dyDescent="0.25"/>
  <sheetData>
    <row r="1" spans="1:14" x14ac:dyDescent="0.25">
      <c r="A1" s="2" t="s">
        <v>52</v>
      </c>
      <c r="D1" t="s">
        <v>186</v>
      </c>
    </row>
    <row r="2" spans="1:14" x14ac:dyDescent="0.25">
      <c r="A2" t="s">
        <v>70</v>
      </c>
      <c r="B2" s="25">
        <v>65273511</v>
      </c>
      <c r="D2" s="24" t="s">
        <v>71</v>
      </c>
      <c r="E2" s="24"/>
      <c r="N2" s="45">
        <f>N99/'Country Statistics'!$F$30</f>
        <v>6.6091745531025028</v>
      </c>
    </row>
    <row r="3" spans="1:14" s="2" customFormat="1" x14ac:dyDescent="0.25">
      <c r="A3" s="2" t="s">
        <v>20</v>
      </c>
      <c r="B3" s="2" t="s">
        <v>21</v>
      </c>
      <c r="C3" s="2" t="s">
        <v>22</v>
      </c>
      <c r="D3" s="2" t="s">
        <v>8</v>
      </c>
      <c r="E3" s="2" t="s">
        <v>152</v>
      </c>
      <c r="F3" s="2" t="s">
        <v>23</v>
      </c>
      <c r="G3" s="2" t="s">
        <v>24</v>
      </c>
      <c r="H3" s="2" t="s">
        <v>25</v>
      </c>
      <c r="I3" s="2" t="s">
        <v>53</v>
      </c>
      <c r="J3" s="2" t="s">
        <v>26</v>
      </c>
      <c r="K3" s="2" t="s">
        <v>27</v>
      </c>
      <c r="L3" s="2" t="s">
        <v>28</v>
      </c>
      <c r="M3" s="2" t="s">
        <v>69</v>
      </c>
      <c r="N3" s="2" t="s">
        <v>66</v>
      </c>
    </row>
    <row r="4" spans="1:14" x14ac:dyDescent="0.25">
      <c r="A4" s="4">
        <v>43862</v>
      </c>
      <c r="B4">
        <v>6</v>
      </c>
      <c r="C4">
        <v>0</v>
      </c>
      <c r="D4">
        <v>0</v>
      </c>
      <c r="I4">
        <f>B4-C4-D4</f>
        <v>6</v>
      </c>
    </row>
    <row r="5" spans="1:14" x14ac:dyDescent="0.25">
      <c r="A5" s="4">
        <v>43863</v>
      </c>
      <c r="B5">
        <v>6</v>
      </c>
      <c r="C5">
        <v>0</v>
      </c>
      <c r="D5">
        <v>0</v>
      </c>
      <c r="F5">
        <f t="shared" ref="F5:F43" si="0">B5-B4</f>
        <v>0</v>
      </c>
      <c r="G5">
        <f t="shared" ref="G5:G43" si="1">C5-C4</f>
        <v>0</v>
      </c>
      <c r="H5">
        <f t="shared" ref="H5:H43" si="2">D5-D4</f>
        <v>0</v>
      </c>
      <c r="I5">
        <f t="shared" ref="I5:I64" si="3">B5-C5-D5</f>
        <v>6</v>
      </c>
    </row>
    <row r="6" spans="1:14" x14ac:dyDescent="0.25">
      <c r="A6" s="4">
        <v>43864</v>
      </c>
      <c r="B6">
        <v>6</v>
      </c>
      <c r="C6">
        <v>0</v>
      </c>
      <c r="D6">
        <v>0</v>
      </c>
      <c r="F6">
        <f t="shared" si="0"/>
        <v>0</v>
      </c>
      <c r="G6">
        <f t="shared" si="1"/>
        <v>0</v>
      </c>
      <c r="H6">
        <f t="shared" si="2"/>
        <v>0</v>
      </c>
      <c r="I6">
        <f t="shared" si="3"/>
        <v>6</v>
      </c>
    </row>
    <row r="7" spans="1:14" x14ac:dyDescent="0.25">
      <c r="A7" s="4">
        <v>43865</v>
      </c>
      <c r="B7">
        <v>6</v>
      </c>
      <c r="C7">
        <v>0</v>
      </c>
      <c r="D7">
        <v>0</v>
      </c>
      <c r="F7">
        <f t="shared" si="0"/>
        <v>0</v>
      </c>
      <c r="G7">
        <f t="shared" si="1"/>
        <v>0</v>
      </c>
      <c r="H7">
        <f t="shared" si="2"/>
        <v>0</v>
      </c>
      <c r="I7">
        <f t="shared" si="3"/>
        <v>6</v>
      </c>
    </row>
    <row r="8" spans="1:14" x14ac:dyDescent="0.25">
      <c r="A8" s="4">
        <v>43866</v>
      </c>
      <c r="B8">
        <v>6</v>
      </c>
      <c r="C8">
        <v>0</v>
      </c>
      <c r="D8">
        <v>0</v>
      </c>
      <c r="F8">
        <f t="shared" si="0"/>
        <v>0</v>
      </c>
      <c r="G8">
        <f t="shared" si="1"/>
        <v>0</v>
      </c>
      <c r="H8">
        <f t="shared" si="2"/>
        <v>0</v>
      </c>
      <c r="I8">
        <f t="shared" si="3"/>
        <v>6</v>
      </c>
    </row>
    <row r="9" spans="1:14" x14ac:dyDescent="0.25">
      <c r="A9" s="4">
        <v>43867</v>
      </c>
      <c r="B9">
        <v>6</v>
      </c>
      <c r="C9">
        <v>0</v>
      </c>
      <c r="D9">
        <v>0</v>
      </c>
      <c r="F9">
        <f t="shared" si="0"/>
        <v>0</v>
      </c>
      <c r="G9">
        <f t="shared" si="1"/>
        <v>0</v>
      </c>
      <c r="H9">
        <f t="shared" si="2"/>
        <v>0</v>
      </c>
      <c r="I9">
        <f t="shared" si="3"/>
        <v>6</v>
      </c>
    </row>
    <row r="10" spans="1:14" x14ac:dyDescent="0.25">
      <c r="A10" s="4">
        <v>43868</v>
      </c>
      <c r="B10">
        <v>6</v>
      </c>
      <c r="C10">
        <v>0</v>
      </c>
      <c r="D10">
        <v>0</v>
      </c>
      <c r="F10">
        <f t="shared" si="0"/>
        <v>0</v>
      </c>
      <c r="G10">
        <f t="shared" si="1"/>
        <v>0</v>
      </c>
      <c r="H10">
        <f t="shared" si="2"/>
        <v>0</v>
      </c>
      <c r="I10">
        <f t="shared" si="3"/>
        <v>6</v>
      </c>
    </row>
    <row r="11" spans="1:14" x14ac:dyDescent="0.25">
      <c r="A11" s="4">
        <v>43869</v>
      </c>
      <c r="B11">
        <v>11</v>
      </c>
      <c r="C11">
        <v>0</v>
      </c>
      <c r="D11">
        <v>0</v>
      </c>
      <c r="F11">
        <f t="shared" si="0"/>
        <v>5</v>
      </c>
      <c r="G11">
        <f t="shared" si="1"/>
        <v>0</v>
      </c>
      <c r="H11">
        <f t="shared" si="2"/>
        <v>0</v>
      </c>
      <c r="I11">
        <f t="shared" si="3"/>
        <v>11</v>
      </c>
    </row>
    <row r="12" spans="1:14" x14ac:dyDescent="0.25">
      <c r="A12" s="4">
        <v>43870</v>
      </c>
      <c r="B12">
        <v>11</v>
      </c>
      <c r="C12">
        <v>0</v>
      </c>
      <c r="D12">
        <v>0</v>
      </c>
      <c r="F12">
        <f t="shared" si="0"/>
        <v>0</v>
      </c>
      <c r="G12">
        <f t="shared" si="1"/>
        <v>0</v>
      </c>
      <c r="H12">
        <f t="shared" si="2"/>
        <v>0</v>
      </c>
      <c r="I12">
        <f t="shared" si="3"/>
        <v>11</v>
      </c>
    </row>
    <row r="13" spans="1:14" x14ac:dyDescent="0.25">
      <c r="A13" s="4">
        <v>43871</v>
      </c>
      <c r="B13">
        <v>11</v>
      </c>
      <c r="C13">
        <v>0</v>
      </c>
      <c r="D13">
        <v>0</v>
      </c>
      <c r="F13">
        <f t="shared" si="0"/>
        <v>0</v>
      </c>
      <c r="G13">
        <f t="shared" si="1"/>
        <v>0</v>
      </c>
      <c r="H13">
        <f t="shared" si="2"/>
        <v>0</v>
      </c>
      <c r="I13">
        <f t="shared" si="3"/>
        <v>11</v>
      </c>
    </row>
    <row r="14" spans="1:14" x14ac:dyDescent="0.25">
      <c r="A14" s="4">
        <v>43872</v>
      </c>
      <c r="B14">
        <v>11</v>
      </c>
      <c r="C14">
        <v>0</v>
      </c>
      <c r="D14">
        <v>0</v>
      </c>
      <c r="F14">
        <f t="shared" si="0"/>
        <v>0</v>
      </c>
      <c r="G14">
        <f t="shared" si="1"/>
        <v>0</v>
      </c>
      <c r="H14">
        <f t="shared" si="2"/>
        <v>0</v>
      </c>
      <c r="I14">
        <f t="shared" si="3"/>
        <v>11</v>
      </c>
    </row>
    <row r="15" spans="1:14" x14ac:dyDescent="0.25">
      <c r="A15" s="4">
        <v>43873</v>
      </c>
      <c r="B15">
        <v>11</v>
      </c>
      <c r="C15">
        <v>0</v>
      </c>
      <c r="D15">
        <v>2</v>
      </c>
      <c r="F15">
        <f t="shared" si="0"/>
        <v>0</v>
      </c>
      <c r="G15">
        <f t="shared" si="1"/>
        <v>0</v>
      </c>
      <c r="H15">
        <f t="shared" si="2"/>
        <v>2</v>
      </c>
      <c r="I15">
        <f t="shared" si="3"/>
        <v>9</v>
      </c>
    </row>
    <row r="16" spans="1:14" x14ac:dyDescent="0.25">
      <c r="A16" s="4">
        <v>43874</v>
      </c>
      <c r="B16">
        <v>11</v>
      </c>
      <c r="C16">
        <v>0</v>
      </c>
      <c r="D16">
        <v>2</v>
      </c>
      <c r="F16">
        <f t="shared" si="0"/>
        <v>0</v>
      </c>
      <c r="G16">
        <f t="shared" si="1"/>
        <v>0</v>
      </c>
      <c r="H16">
        <f t="shared" si="2"/>
        <v>0</v>
      </c>
      <c r="I16">
        <f t="shared" si="3"/>
        <v>9</v>
      </c>
    </row>
    <row r="17" spans="1:9" x14ac:dyDescent="0.25">
      <c r="A17" s="4">
        <v>43875</v>
      </c>
      <c r="B17">
        <v>11</v>
      </c>
      <c r="C17">
        <v>0</v>
      </c>
      <c r="D17">
        <v>2</v>
      </c>
      <c r="F17">
        <f t="shared" si="0"/>
        <v>0</v>
      </c>
      <c r="G17">
        <f t="shared" si="1"/>
        <v>0</v>
      </c>
      <c r="H17">
        <f t="shared" si="2"/>
        <v>0</v>
      </c>
      <c r="I17">
        <f t="shared" si="3"/>
        <v>9</v>
      </c>
    </row>
    <row r="18" spans="1:9" x14ac:dyDescent="0.25">
      <c r="A18" s="4">
        <v>43876</v>
      </c>
      <c r="B18">
        <v>12</v>
      </c>
      <c r="C18">
        <v>1</v>
      </c>
      <c r="D18">
        <v>4</v>
      </c>
      <c r="F18">
        <f t="shared" si="0"/>
        <v>1</v>
      </c>
      <c r="G18">
        <f t="shared" si="1"/>
        <v>1</v>
      </c>
      <c r="H18">
        <f t="shared" si="2"/>
        <v>2</v>
      </c>
      <c r="I18">
        <f t="shared" si="3"/>
        <v>7</v>
      </c>
    </row>
    <row r="19" spans="1:9" x14ac:dyDescent="0.25">
      <c r="A19" s="4">
        <v>43877</v>
      </c>
      <c r="B19">
        <v>12</v>
      </c>
      <c r="C19">
        <v>1</v>
      </c>
      <c r="D19">
        <v>4</v>
      </c>
      <c r="F19">
        <f t="shared" si="0"/>
        <v>0</v>
      </c>
      <c r="G19">
        <f t="shared" si="1"/>
        <v>0</v>
      </c>
      <c r="H19">
        <f t="shared" si="2"/>
        <v>0</v>
      </c>
      <c r="I19">
        <f t="shared" si="3"/>
        <v>7</v>
      </c>
    </row>
    <row r="20" spans="1:9" x14ac:dyDescent="0.25">
      <c r="A20" s="4">
        <v>43878</v>
      </c>
      <c r="B20">
        <v>12</v>
      </c>
      <c r="C20">
        <v>1</v>
      </c>
      <c r="D20">
        <v>4</v>
      </c>
      <c r="F20">
        <f t="shared" si="0"/>
        <v>0</v>
      </c>
      <c r="G20">
        <f t="shared" si="1"/>
        <v>0</v>
      </c>
      <c r="H20">
        <f t="shared" si="2"/>
        <v>0</v>
      </c>
      <c r="I20">
        <f t="shared" si="3"/>
        <v>7</v>
      </c>
    </row>
    <row r="21" spans="1:9" x14ac:dyDescent="0.25">
      <c r="A21" s="4">
        <v>43879</v>
      </c>
      <c r="B21">
        <v>12</v>
      </c>
      <c r="C21">
        <v>1</v>
      </c>
      <c r="D21">
        <v>4</v>
      </c>
      <c r="F21">
        <f t="shared" si="0"/>
        <v>0</v>
      </c>
      <c r="G21">
        <f t="shared" si="1"/>
        <v>0</v>
      </c>
      <c r="H21">
        <f t="shared" si="2"/>
        <v>0</v>
      </c>
      <c r="I21">
        <f t="shared" si="3"/>
        <v>7</v>
      </c>
    </row>
    <row r="22" spans="1:9" x14ac:dyDescent="0.25">
      <c r="A22" s="4">
        <v>43880</v>
      </c>
      <c r="B22">
        <v>12</v>
      </c>
      <c r="C22">
        <v>1</v>
      </c>
      <c r="D22">
        <v>4</v>
      </c>
      <c r="F22">
        <f t="shared" si="0"/>
        <v>0</v>
      </c>
      <c r="G22">
        <f t="shared" si="1"/>
        <v>0</v>
      </c>
      <c r="H22">
        <f t="shared" si="2"/>
        <v>0</v>
      </c>
      <c r="I22">
        <f t="shared" si="3"/>
        <v>7</v>
      </c>
    </row>
    <row r="23" spans="1:9" x14ac:dyDescent="0.25">
      <c r="A23" s="4">
        <v>43881</v>
      </c>
      <c r="B23">
        <v>12</v>
      </c>
      <c r="C23">
        <v>1</v>
      </c>
      <c r="D23">
        <v>4</v>
      </c>
      <c r="F23">
        <f t="shared" si="0"/>
        <v>0</v>
      </c>
      <c r="G23">
        <f t="shared" si="1"/>
        <v>0</v>
      </c>
      <c r="H23">
        <f t="shared" si="2"/>
        <v>0</v>
      </c>
      <c r="I23">
        <f t="shared" si="3"/>
        <v>7</v>
      </c>
    </row>
    <row r="24" spans="1:9" x14ac:dyDescent="0.25">
      <c r="A24" s="4">
        <v>43882</v>
      </c>
      <c r="B24">
        <v>12</v>
      </c>
      <c r="C24">
        <v>1</v>
      </c>
      <c r="D24">
        <v>4</v>
      </c>
      <c r="F24">
        <f t="shared" si="0"/>
        <v>0</v>
      </c>
      <c r="G24">
        <f t="shared" si="1"/>
        <v>0</v>
      </c>
      <c r="H24">
        <f t="shared" si="2"/>
        <v>0</v>
      </c>
      <c r="I24">
        <f t="shared" si="3"/>
        <v>7</v>
      </c>
    </row>
    <row r="25" spans="1:9" x14ac:dyDescent="0.25">
      <c r="A25" s="4">
        <v>43883</v>
      </c>
      <c r="B25">
        <v>12</v>
      </c>
      <c r="C25">
        <v>1</v>
      </c>
      <c r="D25">
        <v>4</v>
      </c>
      <c r="F25">
        <f t="shared" si="0"/>
        <v>0</v>
      </c>
      <c r="G25">
        <f t="shared" si="1"/>
        <v>0</v>
      </c>
      <c r="H25">
        <f t="shared" si="2"/>
        <v>0</v>
      </c>
      <c r="I25">
        <f t="shared" si="3"/>
        <v>7</v>
      </c>
    </row>
    <row r="26" spans="1:9" x14ac:dyDescent="0.25">
      <c r="A26" s="4">
        <v>43884</v>
      </c>
      <c r="B26">
        <v>12</v>
      </c>
      <c r="C26">
        <v>1</v>
      </c>
      <c r="D26">
        <v>4</v>
      </c>
      <c r="F26">
        <f t="shared" si="0"/>
        <v>0</v>
      </c>
      <c r="G26">
        <f t="shared" si="1"/>
        <v>0</v>
      </c>
      <c r="H26">
        <f t="shared" si="2"/>
        <v>0</v>
      </c>
      <c r="I26">
        <f t="shared" si="3"/>
        <v>7</v>
      </c>
    </row>
    <row r="27" spans="1:9" x14ac:dyDescent="0.25">
      <c r="A27" s="4">
        <v>43885</v>
      </c>
      <c r="B27">
        <v>12</v>
      </c>
      <c r="C27">
        <v>1</v>
      </c>
      <c r="D27">
        <v>4</v>
      </c>
      <c r="F27">
        <f t="shared" si="0"/>
        <v>0</v>
      </c>
      <c r="G27">
        <f t="shared" si="1"/>
        <v>0</v>
      </c>
      <c r="H27">
        <f t="shared" si="2"/>
        <v>0</v>
      </c>
      <c r="I27">
        <f t="shared" si="3"/>
        <v>7</v>
      </c>
    </row>
    <row r="28" spans="1:9" x14ac:dyDescent="0.25">
      <c r="A28" s="4">
        <v>43886</v>
      </c>
      <c r="B28">
        <v>14</v>
      </c>
      <c r="C28">
        <v>1</v>
      </c>
      <c r="D28">
        <v>11</v>
      </c>
      <c r="F28">
        <f t="shared" si="0"/>
        <v>2</v>
      </c>
      <c r="G28">
        <f t="shared" si="1"/>
        <v>0</v>
      </c>
      <c r="H28">
        <f t="shared" si="2"/>
        <v>7</v>
      </c>
      <c r="I28">
        <f t="shared" si="3"/>
        <v>2</v>
      </c>
    </row>
    <row r="29" spans="1:9" x14ac:dyDescent="0.25">
      <c r="A29" s="4">
        <v>43887</v>
      </c>
      <c r="B29">
        <v>18</v>
      </c>
      <c r="C29">
        <v>2</v>
      </c>
      <c r="D29">
        <v>11</v>
      </c>
      <c r="F29">
        <f t="shared" si="0"/>
        <v>4</v>
      </c>
      <c r="G29">
        <f t="shared" si="1"/>
        <v>1</v>
      </c>
      <c r="H29">
        <f t="shared" si="2"/>
        <v>0</v>
      </c>
      <c r="I29">
        <f t="shared" si="3"/>
        <v>5</v>
      </c>
    </row>
    <row r="30" spans="1:9" x14ac:dyDescent="0.25">
      <c r="A30" s="4">
        <v>43888</v>
      </c>
      <c r="B30">
        <v>38</v>
      </c>
      <c r="C30">
        <v>2</v>
      </c>
      <c r="D30">
        <v>11</v>
      </c>
      <c r="F30">
        <f t="shared" si="0"/>
        <v>20</v>
      </c>
      <c r="G30">
        <f t="shared" si="1"/>
        <v>0</v>
      </c>
      <c r="H30">
        <f t="shared" si="2"/>
        <v>0</v>
      </c>
      <c r="I30">
        <f t="shared" si="3"/>
        <v>25</v>
      </c>
    </row>
    <row r="31" spans="1:9" x14ac:dyDescent="0.25">
      <c r="A31" s="4">
        <v>43889</v>
      </c>
      <c r="B31">
        <v>57</v>
      </c>
      <c r="C31">
        <v>2</v>
      </c>
      <c r="D31">
        <v>11</v>
      </c>
      <c r="F31">
        <f t="shared" si="0"/>
        <v>19</v>
      </c>
      <c r="G31">
        <f t="shared" si="1"/>
        <v>0</v>
      </c>
      <c r="H31">
        <f t="shared" si="2"/>
        <v>0</v>
      </c>
      <c r="I31">
        <f t="shared" si="3"/>
        <v>44</v>
      </c>
    </row>
    <row r="32" spans="1:9" x14ac:dyDescent="0.25">
      <c r="A32" s="4">
        <v>43890</v>
      </c>
      <c r="B32">
        <v>100</v>
      </c>
      <c r="C32">
        <v>2</v>
      </c>
      <c r="D32">
        <v>12</v>
      </c>
      <c r="F32">
        <f t="shared" si="0"/>
        <v>43</v>
      </c>
      <c r="G32">
        <f t="shared" si="1"/>
        <v>0</v>
      </c>
      <c r="H32">
        <f t="shared" si="2"/>
        <v>1</v>
      </c>
      <c r="I32">
        <f t="shared" si="3"/>
        <v>86</v>
      </c>
    </row>
    <row r="33" spans="1:14" x14ac:dyDescent="0.25">
      <c r="A33" s="4">
        <v>43891</v>
      </c>
      <c r="B33">
        <v>130</v>
      </c>
      <c r="C33">
        <v>2</v>
      </c>
      <c r="D33">
        <v>12</v>
      </c>
      <c r="F33">
        <f t="shared" si="0"/>
        <v>30</v>
      </c>
      <c r="G33">
        <f t="shared" si="1"/>
        <v>0</v>
      </c>
      <c r="H33">
        <f t="shared" si="2"/>
        <v>0</v>
      </c>
      <c r="I33">
        <f t="shared" si="3"/>
        <v>116</v>
      </c>
      <c r="J33">
        <f>F33/I32*$B$2/($B$2-B32)</f>
        <v>0.3488377437269925</v>
      </c>
      <c r="K33">
        <f>G33/I32</f>
        <v>0</v>
      </c>
      <c r="L33">
        <f>H33/I32</f>
        <v>0</v>
      </c>
      <c r="M33" s="19">
        <v>0</v>
      </c>
      <c r="N33" s="47">
        <f>C33/B33</f>
        <v>1.5384615384615385E-2</v>
      </c>
    </row>
    <row r="34" spans="1:14" x14ac:dyDescent="0.25">
      <c r="A34" s="4">
        <v>43892</v>
      </c>
      <c r="B34">
        <v>191</v>
      </c>
      <c r="C34">
        <v>3</v>
      </c>
      <c r="D34">
        <v>12</v>
      </c>
      <c r="F34">
        <f t="shared" si="0"/>
        <v>61</v>
      </c>
      <c r="G34">
        <f t="shared" si="1"/>
        <v>1</v>
      </c>
      <c r="H34">
        <f t="shared" si="2"/>
        <v>0</v>
      </c>
      <c r="I34">
        <f t="shared" si="3"/>
        <v>176</v>
      </c>
      <c r="J34">
        <f t="shared" ref="J34:J72" si="4">F34/I33*$B$2/($B$2-B33)</f>
        <v>0.52586311628477544</v>
      </c>
      <c r="K34">
        <f t="shared" ref="K34:K69" si="5">G34/I33</f>
        <v>8.6206896551724137E-3</v>
      </c>
      <c r="L34">
        <f t="shared" ref="L34:L69" si="6">H34/I33</f>
        <v>0</v>
      </c>
      <c r="M34">
        <f t="shared" ref="M34:M65" si="7">J34/(K34+L34)</f>
        <v>61.000121489033951</v>
      </c>
      <c r="N34" s="47">
        <f t="shared" ref="N34:N82" si="8">C34/B34</f>
        <v>1.5706806282722512E-2</v>
      </c>
    </row>
    <row r="35" spans="1:14" x14ac:dyDescent="0.25">
      <c r="A35" s="4">
        <v>43893</v>
      </c>
      <c r="B35">
        <v>204</v>
      </c>
      <c r="C35">
        <v>4</v>
      </c>
      <c r="D35">
        <v>12</v>
      </c>
      <c r="F35">
        <f t="shared" si="0"/>
        <v>13</v>
      </c>
      <c r="G35">
        <f t="shared" si="1"/>
        <v>1</v>
      </c>
      <c r="H35">
        <f t="shared" si="2"/>
        <v>0</v>
      </c>
      <c r="I35">
        <f t="shared" si="3"/>
        <v>188</v>
      </c>
      <c r="J35">
        <f t="shared" si="4"/>
        <v>7.3863852500253069E-2</v>
      </c>
      <c r="K35">
        <f t="shared" si="5"/>
        <v>5.681818181818182E-3</v>
      </c>
      <c r="L35">
        <f t="shared" si="6"/>
        <v>0</v>
      </c>
      <c r="M35">
        <f t="shared" si="7"/>
        <v>13.00003804004454</v>
      </c>
      <c r="N35" s="47">
        <f t="shared" si="8"/>
        <v>1.9607843137254902E-2</v>
      </c>
    </row>
    <row r="36" spans="1:14" x14ac:dyDescent="0.25">
      <c r="A36" s="4">
        <v>43894</v>
      </c>
      <c r="B36">
        <v>285</v>
      </c>
      <c r="C36">
        <v>4</v>
      </c>
      <c r="D36">
        <v>12</v>
      </c>
      <c r="F36">
        <f t="shared" si="0"/>
        <v>81</v>
      </c>
      <c r="G36">
        <f t="shared" si="1"/>
        <v>0</v>
      </c>
      <c r="H36">
        <f t="shared" si="2"/>
        <v>0</v>
      </c>
      <c r="I36">
        <f t="shared" si="3"/>
        <v>269</v>
      </c>
      <c r="J36">
        <f t="shared" si="4"/>
        <v>0.43085241037741995</v>
      </c>
      <c r="K36">
        <f t="shared" si="5"/>
        <v>0</v>
      </c>
      <c r="L36">
        <f t="shared" si="6"/>
        <v>0</v>
      </c>
      <c r="M36" s="19">
        <v>0</v>
      </c>
      <c r="N36" s="47">
        <f t="shared" si="8"/>
        <v>1.4035087719298246E-2</v>
      </c>
    </row>
    <row r="37" spans="1:14" x14ac:dyDescent="0.25">
      <c r="A37" s="4">
        <v>43895</v>
      </c>
      <c r="B37">
        <v>377</v>
      </c>
      <c r="C37">
        <v>6</v>
      </c>
      <c r="D37">
        <v>12</v>
      </c>
      <c r="F37">
        <f t="shared" si="0"/>
        <v>92</v>
      </c>
      <c r="G37">
        <f t="shared" si="1"/>
        <v>2</v>
      </c>
      <c r="H37">
        <f t="shared" si="2"/>
        <v>0</v>
      </c>
      <c r="I37">
        <f t="shared" si="3"/>
        <v>359</v>
      </c>
      <c r="J37">
        <f t="shared" si="4"/>
        <v>0.34200892823827184</v>
      </c>
      <c r="K37">
        <f t="shared" si="5"/>
        <v>7.4349442379182153E-3</v>
      </c>
      <c r="L37">
        <f t="shared" si="6"/>
        <v>0</v>
      </c>
      <c r="M37">
        <f t="shared" si="7"/>
        <v>46.000200848047562</v>
      </c>
      <c r="N37" s="47">
        <f t="shared" si="8"/>
        <v>1.5915119363395226E-2</v>
      </c>
    </row>
    <row r="38" spans="1:14" x14ac:dyDescent="0.25">
      <c r="A38" s="4">
        <v>43896</v>
      </c>
      <c r="B38">
        <v>653</v>
      </c>
      <c r="C38">
        <v>9</v>
      </c>
      <c r="D38">
        <v>12</v>
      </c>
      <c r="F38">
        <f t="shared" si="0"/>
        <v>276</v>
      </c>
      <c r="G38">
        <f t="shared" si="1"/>
        <v>3</v>
      </c>
      <c r="H38">
        <f t="shared" si="2"/>
        <v>0</v>
      </c>
      <c r="I38">
        <f t="shared" si="3"/>
        <v>632</v>
      </c>
      <c r="J38">
        <f t="shared" si="4"/>
        <v>0.76880666880637172</v>
      </c>
      <c r="K38">
        <f t="shared" si="5"/>
        <v>8.356545961002786E-3</v>
      </c>
      <c r="L38">
        <f t="shared" si="6"/>
        <v>0</v>
      </c>
      <c r="M38">
        <f t="shared" si="7"/>
        <v>92.00053136716248</v>
      </c>
      <c r="N38" s="47">
        <f t="shared" si="8"/>
        <v>1.3782542113323124E-2</v>
      </c>
    </row>
    <row r="39" spans="1:14" x14ac:dyDescent="0.25">
      <c r="A39" s="4">
        <v>43897</v>
      </c>
      <c r="B39">
        <v>949</v>
      </c>
      <c r="C39">
        <v>11</v>
      </c>
      <c r="D39">
        <v>12</v>
      </c>
      <c r="F39">
        <f t="shared" si="0"/>
        <v>296</v>
      </c>
      <c r="G39">
        <f t="shared" si="1"/>
        <v>2</v>
      </c>
      <c r="H39">
        <f t="shared" si="2"/>
        <v>0</v>
      </c>
      <c r="I39">
        <f t="shared" si="3"/>
        <v>926</v>
      </c>
      <c r="J39">
        <f t="shared" si="4"/>
        <v>0.46835911587157925</v>
      </c>
      <c r="K39">
        <f t="shared" si="5"/>
        <v>3.1645569620253164E-3</v>
      </c>
      <c r="L39">
        <f t="shared" si="6"/>
        <v>0</v>
      </c>
      <c r="M39">
        <f t="shared" si="7"/>
        <v>148.00148061541904</v>
      </c>
      <c r="N39" s="47">
        <f t="shared" si="8"/>
        <v>1.1591148577449948E-2</v>
      </c>
    </row>
    <row r="40" spans="1:14" x14ac:dyDescent="0.25">
      <c r="A40" s="4">
        <v>43898</v>
      </c>
      <c r="B40">
        <v>1126</v>
      </c>
      <c r="C40">
        <v>19</v>
      </c>
      <c r="D40">
        <v>12</v>
      </c>
      <c r="F40">
        <f t="shared" si="0"/>
        <v>177</v>
      </c>
      <c r="G40">
        <f t="shared" si="1"/>
        <v>8</v>
      </c>
      <c r="H40">
        <f t="shared" si="2"/>
        <v>0</v>
      </c>
      <c r="I40">
        <f t="shared" si="3"/>
        <v>1095</v>
      </c>
      <c r="J40">
        <f t="shared" si="4"/>
        <v>0.1911474874827461</v>
      </c>
      <c r="K40">
        <f t="shared" si="5"/>
        <v>8.6393088552915772E-3</v>
      </c>
      <c r="L40">
        <f t="shared" si="6"/>
        <v>0</v>
      </c>
      <c r="M40">
        <f t="shared" si="7"/>
        <v>22.125321676127861</v>
      </c>
      <c r="N40" s="47">
        <f t="shared" si="8"/>
        <v>1.6873889875666074E-2</v>
      </c>
    </row>
    <row r="41" spans="1:14" x14ac:dyDescent="0.25">
      <c r="A41" s="4">
        <v>43899</v>
      </c>
      <c r="B41">
        <v>1209</v>
      </c>
      <c r="C41">
        <v>19</v>
      </c>
      <c r="D41">
        <v>12</v>
      </c>
      <c r="F41">
        <f t="shared" si="0"/>
        <v>83</v>
      </c>
      <c r="G41">
        <f t="shared" si="1"/>
        <v>0</v>
      </c>
      <c r="H41">
        <f t="shared" si="2"/>
        <v>0</v>
      </c>
      <c r="I41">
        <f t="shared" si="3"/>
        <v>1178</v>
      </c>
      <c r="J41">
        <f t="shared" si="4"/>
        <v>7.5800394351878991E-2</v>
      </c>
      <c r="K41">
        <f t="shared" si="5"/>
        <v>0</v>
      </c>
      <c r="L41">
        <f t="shared" si="6"/>
        <v>0</v>
      </c>
      <c r="M41" s="19">
        <v>0</v>
      </c>
      <c r="N41" s="47">
        <f t="shared" si="8"/>
        <v>1.5715467328370553E-2</v>
      </c>
    </row>
    <row r="42" spans="1:14" x14ac:dyDescent="0.25">
      <c r="A42" s="4">
        <v>43900</v>
      </c>
      <c r="B42">
        <v>1784</v>
      </c>
      <c r="C42">
        <v>33</v>
      </c>
      <c r="D42">
        <v>12</v>
      </c>
      <c r="F42">
        <f t="shared" si="0"/>
        <v>575</v>
      </c>
      <c r="G42">
        <f t="shared" si="1"/>
        <v>14</v>
      </c>
      <c r="H42">
        <f t="shared" si="2"/>
        <v>0</v>
      </c>
      <c r="I42">
        <f t="shared" si="3"/>
        <v>1739</v>
      </c>
      <c r="J42">
        <f t="shared" si="4"/>
        <v>0.48812449098706379</v>
      </c>
      <c r="K42">
        <f t="shared" si="5"/>
        <v>1.1884550084889643E-2</v>
      </c>
      <c r="L42">
        <f t="shared" si="6"/>
        <v>0</v>
      </c>
      <c r="M42">
        <f t="shared" si="7"/>
        <v>41.072189313054366</v>
      </c>
      <c r="N42" s="47">
        <f t="shared" si="8"/>
        <v>1.8497757847533634E-2</v>
      </c>
    </row>
    <row r="43" spans="1:14" x14ac:dyDescent="0.25">
      <c r="A43" s="4">
        <v>43901</v>
      </c>
      <c r="B43">
        <v>2281</v>
      </c>
      <c r="C43">
        <v>48</v>
      </c>
      <c r="D43">
        <v>12</v>
      </c>
      <c r="F43">
        <f t="shared" si="0"/>
        <v>497</v>
      </c>
      <c r="G43">
        <f t="shared" si="1"/>
        <v>15</v>
      </c>
      <c r="H43">
        <f t="shared" si="2"/>
        <v>0</v>
      </c>
      <c r="I43">
        <f t="shared" si="3"/>
        <v>2221</v>
      </c>
      <c r="J43">
        <f t="shared" si="4"/>
        <v>0.28580424609079935</v>
      </c>
      <c r="K43">
        <f t="shared" si="5"/>
        <v>8.6256469235192635E-3</v>
      </c>
      <c r="L43">
        <f t="shared" si="6"/>
        <v>0</v>
      </c>
      <c r="M43">
        <f t="shared" si="7"/>
        <v>33.134238930126671</v>
      </c>
      <c r="N43" s="47">
        <f t="shared" si="8"/>
        <v>2.1043402016659361E-2</v>
      </c>
    </row>
    <row r="44" spans="1:14" x14ac:dyDescent="0.25">
      <c r="A44" s="4">
        <v>43902</v>
      </c>
      <c r="B44" s="19">
        <f>B43+F44</f>
        <v>2971</v>
      </c>
      <c r="C44" s="19">
        <f>C43+G44</f>
        <v>63.5</v>
      </c>
      <c r="D44">
        <v>12</v>
      </c>
      <c r="F44" s="19">
        <f>1380/2</f>
        <v>690</v>
      </c>
      <c r="G44" s="19">
        <f>31/2</f>
        <v>15.5</v>
      </c>
      <c r="H44">
        <f t="shared" ref="H44:H54" si="9">D44-D43</f>
        <v>0</v>
      </c>
      <c r="I44">
        <f t="shared" si="3"/>
        <v>2895.5</v>
      </c>
      <c r="J44">
        <f t="shared" si="4"/>
        <v>0.31068172583251435</v>
      </c>
      <c r="K44">
        <f t="shared" si="5"/>
        <v>6.9788383610986044E-3</v>
      </c>
      <c r="L44">
        <f t="shared" si="6"/>
        <v>0</v>
      </c>
      <c r="M44">
        <f t="shared" si="7"/>
        <v>44.517684714452542</v>
      </c>
      <c r="N44" s="47">
        <f t="shared" si="8"/>
        <v>2.1373274991585325E-2</v>
      </c>
    </row>
    <row r="45" spans="1:14" x14ac:dyDescent="0.25">
      <c r="A45" s="4">
        <v>43903</v>
      </c>
      <c r="B45">
        <v>3661</v>
      </c>
      <c r="C45">
        <v>79</v>
      </c>
      <c r="D45">
        <v>12</v>
      </c>
      <c r="E45" s="21" t="s">
        <v>170</v>
      </c>
      <c r="F45" s="19">
        <f>1380/2</f>
        <v>690</v>
      </c>
      <c r="G45" s="19">
        <f>31/2</f>
        <v>15.5</v>
      </c>
      <c r="H45">
        <f t="shared" si="9"/>
        <v>0</v>
      </c>
      <c r="I45">
        <f t="shared" si="3"/>
        <v>3570</v>
      </c>
      <c r="J45">
        <f t="shared" si="4"/>
        <v>0.23831165863736614</v>
      </c>
      <c r="K45">
        <f t="shared" si="5"/>
        <v>5.3531341737178377E-3</v>
      </c>
      <c r="L45">
        <f t="shared" si="6"/>
        <v>0</v>
      </c>
      <c r="M45">
        <f t="shared" si="7"/>
        <v>44.518155328031852</v>
      </c>
      <c r="N45" s="47">
        <f t="shared" si="8"/>
        <v>2.1578803605572249E-2</v>
      </c>
    </row>
    <row r="46" spans="1:14" x14ac:dyDescent="0.25">
      <c r="A46" s="4">
        <v>43904</v>
      </c>
      <c r="B46">
        <v>4469</v>
      </c>
      <c r="C46">
        <v>91</v>
      </c>
      <c r="D46">
        <v>12</v>
      </c>
      <c r="E46" s="21" t="s">
        <v>154</v>
      </c>
      <c r="F46">
        <f>B46-B45</f>
        <v>808</v>
      </c>
      <c r="G46">
        <f>C46-C45</f>
        <v>12</v>
      </c>
      <c r="H46">
        <f t="shared" si="9"/>
        <v>0</v>
      </c>
      <c r="I46">
        <f t="shared" si="3"/>
        <v>4366</v>
      </c>
      <c r="J46">
        <f t="shared" si="4"/>
        <v>0.22634322714137714</v>
      </c>
      <c r="K46">
        <f t="shared" si="5"/>
        <v>3.3613445378151263E-3</v>
      </c>
      <c r="L46">
        <f t="shared" si="6"/>
        <v>0</v>
      </c>
      <c r="M46">
        <f t="shared" si="7"/>
        <v>67.337110074559689</v>
      </c>
      <c r="N46" s="47">
        <f t="shared" si="8"/>
        <v>2.0362497202953682E-2</v>
      </c>
    </row>
    <row r="47" spans="1:14" x14ac:dyDescent="0.25">
      <c r="A47" s="4">
        <v>43905</v>
      </c>
      <c r="B47">
        <v>4499</v>
      </c>
      <c r="C47" s="19">
        <f>C46+G47</f>
        <v>119.5</v>
      </c>
      <c r="D47">
        <v>12</v>
      </c>
      <c r="F47">
        <f t="shared" ref="F47:F64" si="10">B47-B46</f>
        <v>30</v>
      </c>
      <c r="G47" s="19">
        <f>57/2</f>
        <v>28.5</v>
      </c>
      <c r="H47">
        <f t="shared" si="9"/>
        <v>0</v>
      </c>
      <c r="I47">
        <f t="shared" si="3"/>
        <v>4367.5</v>
      </c>
      <c r="J47">
        <f t="shared" si="4"/>
        <v>6.871748537148171E-3</v>
      </c>
      <c r="K47">
        <f t="shared" si="5"/>
        <v>6.5277141548327989E-3</v>
      </c>
      <c r="L47">
        <f t="shared" si="6"/>
        <v>0</v>
      </c>
      <c r="M47">
        <f t="shared" si="7"/>
        <v>1.0527036530943479</v>
      </c>
      <c r="N47" s="47">
        <f t="shared" si="8"/>
        <v>2.6561458101800401E-2</v>
      </c>
    </row>
    <row r="48" spans="1:14" x14ac:dyDescent="0.25">
      <c r="A48" s="4">
        <v>43906</v>
      </c>
      <c r="B48">
        <v>6633</v>
      </c>
      <c r="C48">
        <v>148</v>
      </c>
      <c r="D48">
        <v>12</v>
      </c>
      <c r="E48" s="21" t="s">
        <v>171</v>
      </c>
      <c r="F48">
        <f t="shared" si="10"/>
        <v>2134</v>
      </c>
      <c r="G48" s="19">
        <f>57/2</f>
        <v>28.5</v>
      </c>
      <c r="H48">
        <f t="shared" si="9"/>
        <v>0</v>
      </c>
      <c r="I48">
        <f t="shared" si="3"/>
        <v>6473</v>
      </c>
      <c r="J48">
        <f t="shared" si="4"/>
        <v>0.48864272394939007</v>
      </c>
      <c r="K48">
        <f t="shared" si="5"/>
        <v>6.5254722381224957E-3</v>
      </c>
      <c r="L48">
        <f t="shared" si="6"/>
        <v>0</v>
      </c>
      <c r="M48">
        <f t="shared" si="7"/>
        <v>74.88235427540215</v>
      </c>
      <c r="N48" s="47">
        <f t="shared" si="8"/>
        <v>2.2312679029096939E-2</v>
      </c>
    </row>
    <row r="49" spans="1:14" x14ac:dyDescent="0.25">
      <c r="A49" s="4">
        <v>43907</v>
      </c>
      <c r="B49">
        <v>7652</v>
      </c>
      <c r="C49" s="19">
        <f>C48+G49</f>
        <v>179.66666666666666</v>
      </c>
      <c r="D49">
        <v>12</v>
      </c>
      <c r="E49" s="21" t="s">
        <v>172</v>
      </c>
      <c r="F49">
        <f t="shared" si="10"/>
        <v>1019</v>
      </c>
      <c r="G49" s="19">
        <f>95/3</f>
        <v>31.666666666666668</v>
      </c>
      <c r="H49">
        <f t="shared" si="9"/>
        <v>0</v>
      </c>
      <c r="I49">
        <f t="shared" si="3"/>
        <v>7460.333333333333</v>
      </c>
      <c r="J49">
        <f t="shared" si="4"/>
        <v>0.15743914102166118</v>
      </c>
      <c r="K49">
        <f t="shared" si="5"/>
        <v>4.8921159688964421E-3</v>
      </c>
      <c r="L49">
        <f t="shared" si="6"/>
        <v>0</v>
      </c>
      <c r="M49">
        <f t="shared" si="7"/>
        <v>32.182217678943559</v>
      </c>
      <c r="N49" s="47">
        <f t="shared" si="8"/>
        <v>2.3479700296218851E-2</v>
      </c>
    </row>
    <row r="50" spans="1:14" x14ac:dyDescent="0.25">
      <c r="A50" s="4">
        <v>43908</v>
      </c>
      <c r="B50">
        <v>9043</v>
      </c>
      <c r="C50" s="19">
        <f>C49+G50</f>
        <v>211.33333333333331</v>
      </c>
      <c r="D50">
        <v>12</v>
      </c>
      <c r="F50">
        <f t="shared" si="10"/>
        <v>1391</v>
      </c>
      <c r="G50" s="19">
        <f>95/3</f>
        <v>31.666666666666668</v>
      </c>
      <c r="H50">
        <f t="shared" si="9"/>
        <v>0</v>
      </c>
      <c r="I50">
        <f t="shared" si="3"/>
        <v>8819.6666666666661</v>
      </c>
      <c r="J50">
        <f t="shared" si="4"/>
        <v>0.18647465516599002</v>
      </c>
      <c r="K50">
        <f t="shared" si="5"/>
        <v>4.2446718198471921E-3</v>
      </c>
      <c r="L50">
        <f t="shared" si="6"/>
        <v>0</v>
      </c>
      <c r="M50">
        <f t="shared" si="7"/>
        <v>43.931465866000238</v>
      </c>
      <c r="N50" s="47">
        <f t="shared" si="8"/>
        <v>2.3369825647830734E-2</v>
      </c>
    </row>
    <row r="51" spans="1:14" x14ac:dyDescent="0.25">
      <c r="A51" s="4">
        <v>43909</v>
      </c>
      <c r="B51">
        <v>10871</v>
      </c>
      <c r="C51">
        <v>243</v>
      </c>
      <c r="D51">
        <v>12</v>
      </c>
      <c r="F51">
        <f t="shared" si="10"/>
        <v>1828</v>
      </c>
      <c r="G51" s="19">
        <f>95/3</f>
        <v>31.666666666666668</v>
      </c>
      <c r="H51">
        <f t="shared" si="9"/>
        <v>0</v>
      </c>
      <c r="I51">
        <f t="shared" si="3"/>
        <v>10616</v>
      </c>
      <c r="J51">
        <f t="shared" si="4"/>
        <v>0.20729278730432549</v>
      </c>
      <c r="K51">
        <f t="shared" si="5"/>
        <v>3.5904607128009378E-3</v>
      </c>
      <c r="L51">
        <f t="shared" si="6"/>
        <v>0</v>
      </c>
      <c r="M51">
        <f t="shared" si="7"/>
        <v>57.734314308264707</v>
      </c>
      <c r="N51" s="47">
        <f t="shared" si="8"/>
        <v>2.2353049397479532E-2</v>
      </c>
    </row>
    <row r="52" spans="1:14" x14ac:dyDescent="0.25">
      <c r="A52" s="4">
        <v>43910</v>
      </c>
      <c r="B52">
        <v>12612</v>
      </c>
      <c r="C52">
        <v>450</v>
      </c>
      <c r="D52">
        <v>12</v>
      </c>
      <c r="F52">
        <f t="shared" si="10"/>
        <v>1741</v>
      </c>
      <c r="G52">
        <f t="shared" ref="G52:G64" si="11">C52-C51</f>
        <v>207</v>
      </c>
      <c r="H52">
        <f t="shared" si="9"/>
        <v>0</v>
      </c>
      <c r="I52">
        <f t="shared" si="3"/>
        <v>12150</v>
      </c>
      <c r="J52">
        <f t="shared" si="4"/>
        <v>0.16402505687266308</v>
      </c>
      <c r="K52">
        <f t="shared" si="5"/>
        <v>1.9498869630746044E-2</v>
      </c>
      <c r="L52">
        <f t="shared" si="6"/>
        <v>0</v>
      </c>
      <c r="M52">
        <f t="shared" si="7"/>
        <v>8.412029003672421</v>
      </c>
      <c r="N52" s="47">
        <f t="shared" si="8"/>
        <v>3.5680304471931497E-2</v>
      </c>
    </row>
    <row r="53" spans="1:14" x14ac:dyDescent="0.25">
      <c r="A53" s="4">
        <v>43911</v>
      </c>
      <c r="B53">
        <v>14282</v>
      </c>
      <c r="C53">
        <v>562</v>
      </c>
      <c r="D53">
        <v>12</v>
      </c>
      <c r="F53">
        <f t="shared" si="10"/>
        <v>1670</v>
      </c>
      <c r="G53">
        <f t="shared" si="11"/>
        <v>112</v>
      </c>
      <c r="H53">
        <f t="shared" si="9"/>
        <v>0</v>
      </c>
      <c r="I53">
        <f t="shared" si="3"/>
        <v>13708</v>
      </c>
      <c r="J53">
        <f t="shared" si="4"/>
        <v>0.13747512230263545</v>
      </c>
      <c r="K53">
        <f t="shared" si="5"/>
        <v>9.2181069958847742E-3</v>
      </c>
      <c r="L53">
        <f t="shared" si="6"/>
        <v>0</v>
      </c>
      <c r="M53">
        <f t="shared" si="7"/>
        <v>14.913595856937684</v>
      </c>
      <c r="N53" s="47">
        <f t="shared" si="8"/>
        <v>3.9350231060075617E-2</v>
      </c>
    </row>
    <row r="54" spans="1:14" x14ac:dyDescent="0.25">
      <c r="A54" s="4">
        <v>43912</v>
      </c>
      <c r="B54">
        <v>16018</v>
      </c>
      <c r="C54">
        <v>674</v>
      </c>
      <c r="D54">
        <v>2200</v>
      </c>
      <c r="F54">
        <f t="shared" si="10"/>
        <v>1736</v>
      </c>
      <c r="G54">
        <f t="shared" si="11"/>
        <v>112</v>
      </c>
      <c r="H54">
        <f t="shared" si="9"/>
        <v>2188</v>
      </c>
      <c r="I54">
        <f t="shared" si="3"/>
        <v>13144</v>
      </c>
      <c r="J54">
        <f t="shared" si="4"/>
        <v>0.12666909279776301</v>
      </c>
      <c r="K54">
        <f t="shared" si="5"/>
        <v>8.1704114385760147E-3</v>
      </c>
      <c r="L54">
        <f t="shared" si="6"/>
        <v>0.15961482346075284</v>
      </c>
      <c r="M54">
        <f t="shared" si="7"/>
        <v>0.75494779307466753</v>
      </c>
      <c r="N54" s="47">
        <f t="shared" si="8"/>
        <v>4.2077662629541768E-2</v>
      </c>
    </row>
    <row r="55" spans="1:14" x14ac:dyDescent="0.25">
      <c r="A55" s="4">
        <v>43913</v>
      </c>
      <c r="B55">
        <v>19856</v>
      </c>
      <c r="C55">
        <v>860</v>
      </c>
      <c r="D55" s="19">
        <f>D54+H55</f>
        <v>2740.5</v>
      </c>
      <c r="E55" s="19"/>
      <c r="F55">
        <f t="shared" si="10"/>
        <v>3838</v>
      </c>
      <c r="G55">
        <f t="shared" si="11"/>
        <v>186</v>
      </c>
      <c r="H55" s="19">
        <f>1081/2</f>
        <v>540.5</v>
      </c>
      <c r="I55">
        <f t="shared" si="3"/>
        <v>16255.5</v>
      </c>
      <c r="J55">
        <f t="shared" si="4"/>
        <v>0.29206802110086721</v>
      </c>
      <c r="K55">
        <f t="shared" si="5"/>
        <v>1.4150943396226415E-2</v>
      </c>
      <c r="L55">
        <f t="shared" si="6"/>
        <v>4.1121424223980525E-2</v>
      </c>
      <c r="M55">
        <f t="shared" si="7"/>
        <v>5.2841597651063985</v>
      </c>
      <c r="N55" s="47">
        <f t="shared" si="8"/>
        <v>4.3311845286059629E-2</v>
      </c>
    </row>
    <row r="56" spans="1:14" x14ac:dyDescent="0.25">
      <c r="A56" s="4">
        <v>43914</v>
      </c>
      <c r="B56">
        <v>22304</v>
      </c>
      <c r="C56">
        <v>1100</v>
      </c>
      <c r="D56">
        <v>3243</v>
      </c>
      <c r="F56">
        <f t="shared" si="10"/>
        <v>2448</v>
      </c>
      <c r="G56">
        <f t="shared" si="11"/>
        <v>240</v>
      </c>
      <c r="H56" s="19">
        <f>1081/2</f>
        <v>540.5</v>
      </c>
      <c r="I56">
        <f t="shared" si="3"/>
        <v>17961</v>
      </c>
      <c r="J56">
        <f t="shared" si="4"/>
        <v>0.15064100769702421</v>
      </c>
      <c r="K56">
        <f t="shared" si="5"/>
        <v>1.4764233643997416E-2</v>
      </c>
      <c r="L56">
        <f t="shared" si="6"/>
        <v>3.3250284519085849E-2</v>
      </c>
      <c r="M56">
        <f t="shared" si="7"/>
        <v>3.1374053819589713</v>
      </c>
      <c r="N56" s="47">
        <f t="shared" si="8"/>
        <v>4.9318507890961261E-2</v>
      </c>
    </row>
    <row r="57" spans="1:14" x14ac:dyDescent="0.25">
      <c r="A57" s="4">
        <v>43915</v>
      </c>
      <c r="B57">
        <v>25233</v>
      </c>
      <c r="C57">
        <v>1331</v>
      </c>
      <c r="D57">
        <v>3900</v>
      </c>
      <c r="F57">
        <f t="shared" si="10"/>
        <v>2929</v>
      </c>
      <c r="G57">
        <f t="shared" si="11"/>
        <v>231</v>
      </c>
      <c r="H57">
        <f>D57-D56</f>
        <v>657</v>
      </c>
      <c r="I57">
        <f t="shared" si="3"/>
        <v>20002</v>
      </c>
      <c r="J57">
        <f t="shared" si="4"/>
        <v>0.16313129465273679</v>
      </c>
      <c r="K57">
        <f t="shared" si="5"/>
        <v>1.2861199265074327E-2</v>
      </c>
      <c r="L57">
        <f t="shared" si="6"/>
        <v>3.6579255052613995E-2</v>
      </c>
      <c r="M57">
        <f t="shared" si="7"/>
        <v>3.2995508820470785</v>
      </c>
      <c r="N57" s="47">
        <f t="shared" si="8"/>
        <v>5.2748385051321685E-2</v>
      </c>
    </row>
    <row r="58" spans="1:14" x14ac:dyDescent="0.25">
      <c r="A58" s="4">
        <v>43916</v>
      </c>
      <c r="B58">
        <v>29155</v>
      </c>
      <c r="C58">
        <v>1696</v>
      </c>
      <c r="D58">
        <v>4948</v>
      </c>
      <c r="F58">
        <f t="shared" si="10"/>
        <v>3922</v>
      </c>
      <c r="G58">
        <f t="shared" si="11"/>
        <v>365</v>
      </c>
      <c r="H58">
        <f>D58-D57</f>
        <v>1048</v>
      </c>
      <c r="I58">
        <f t="shared" si="3"/>
        <v>22511</v>
      </c>
      <c r="J58">
        <f t="shared" si="4"/>
        <v>0.19615622072873476</v>
      </c>
      <c r="K58">
        <f t="shared" si="5"/>
        <v>1.824817518248175E-2</v>
      </c>
      <c r="L58">
        <f t="shared" si="6"/>
        <v>5.2394760523947606E-2</v>
      </c>
      <c r="M58">
        <f t="shared" si="7"/>
        <v>2.776728044597419</v>
      </c>
      <c r="N58" s="47">
        <f t="shared" si="8"/>
        <v>5.8171840164637285E-2</v>
      </c>
    </row>
    <row r="59" spans="1:14" x14ac:dyDescent="0.25">
      <c r="A59" s="4">
        <v>43917</v>
      </c>
      <c r="B59">
        <v>32964</v>
      </c>
      <c r="C59">
        <v>1995</v>
      </c>
      <c r="D59">
        <v>5700</v>
      </c>
      <c r="F59">
        <f t="shared" si="10"/>
        <v>3809</v>
      </c>
      <c r="G59">
        <f t="shared" si="11"/>
        <v>299</v>
      </c>
      <c r="H59">
        <f>D59-D58</f>
        <v>752</v>
      </c>
      <c r="I59">
        <f t="shared" si="3"/>
        <v>25269</v>
      </c>
      <c r="J59">
        <f t="shared" si="4"/>
        <v>0.16928177710075765</v>
      </c>
      <c r="K59">
        <f t="shared" si="5"/>
        <v>1.3282395273421883E-2</v>
      </c>
      <c r="L59">
        <f t="shared" si="6"/>
        <v>3.3405890453556041E-2</v>
      </c>
      <c r="M59">
        <f t="shared" si="7"/>
        <v>3.6257869498716984</v>
      </c>
      <c r="N59" s="47">
        <f t="shared" si="8"/>
        <v>6.0520567892246087E-2</v>
      </c>
    </row>
    <row r="60" spans="1:14" x14ac:dyDescent="0.25">
      <c r="A60" s="4">
        <v>43918</v>
      </c>
      <c r="B60">
        <v>37575</v>
      </c>
      <c r="C60">
        <v>2314</v>
      </c>
      <c r="D60" s="19">
        <f>D59+H60</f>
        <v>6451</v>
      </c>
      <c r="E60" s="19"/>
      <c r="F60">
        <f t="shared" si="10"/>
        <v>4611</v>
      </c>
      <c r="G60">
        <f t="shared" si="11"/>
        <v>319</v>
      </c>
      <c r="H60" s="19">
        <f>1502/2</f>
        <v>751</v>
      </c>
      <c r="I60">
        <f t="shared" si="3"/>
        <v>28810</v>
      </c>
      <c r="J60">
        <f t="shared" si="4"/>
        <v>0.18256875196982425</v>
      </c>
      <c r="K60">
        <f t="shared" si="5"/>
        <v>1.2624163995409395E-2</v>
      </c>
      <c r="L60">
        <f t="shared" si="6"/>
        <v>2.9720210534647195E-2</v>
      </c>
      <c r="M60">
        <f t="shared" si="7"/>
        <v>4.3115231715191493</v>
      </c>
      <c r="N60" s="47">
        <f t="shared" si="8"/>
        <v>6.1583499667332002E-2</v>
      </c>
    </row>
    <row r="61" spans="1:14" x14ac:dyDescent="0.25">
      <c r="A61" s="4">
        <v>43919</v>
      </c>
      <c r="B61">
        <v>40174</v>
      </c>
      <c r="C61">
        <v>2606</v>
      </c>
      <c r="D61">
        <v>7202</v>
      </c>
      <c r="F61">
        <f t="shared" si="10"/>
        <v>2599</v>
      </c>
      <c r="G61">
        <f t="shared" si="11"/>
        <v>292</v>
      </c>
      <c r="H61" s="19">
        <f>1502/2</f>
        <v>751</v>
      </c>
      <c r="I61">
        <f t="shared" si="3"/>
        <v>30366</v>
      </c>
      <c r="J61">
        <f t="shared" si="4"/>
        <v>9.0263692751767363E-2</v>
      </c>
      <c r="K61">
        <f t="shared" si="5"/>
        <v>1.013536966331135E-2</v>
      </c>
      <c r="L61">
        <f t="shared" si="6"/>
        <v>2.6067337729954877E-2</v>
      </c>
      <c r="M61">
        <f t="shared" si="7"/>
        <v>2.493285702951503</v>
      </c>
      <c r="N61" s="47">
        <f t="shared" si="8"/>
        <v>6.4867824961417839E-2</v>
      </c>
    </row>
    <row r="62" spans="1:14" x14ac:dyDescent="0.25">
      <c r="A62" s="4">
        <v>43920</v>
      </c>
      <c r="B62">
        <v>44550</v>
      </c>
      <c r="C62">
        <v>3024</v>
      </c>
      <c r="D62">
        <v>7927</v>
      </c>
      <c r="F62">
        <f t="shared" si="10"/>
        <v>4376</v>
      </c>
      <c r="G62">
        <f t="shared" si="11"/>
        <v>418</v>
      </c>
      <c r="H62">
        <f>D62-D61</f>
        <v>725</v>
      </c>
      <c r="I62">
        <f t="shared" si="3"/>
        <v>33599</v>
      </c>
      <c r="J62">
        <f t="shared" si="4"/>
        <v>0.14419729180380814</v>
      </c>
      <c r="K62">
        <f t="shared" si="5"/>
        <v>1.3765395508134097E-2</v>
      </c>
      <c r="L62">
        <f t="shared" si="6"/>
        <v>2.3875386945926363E-2</v>
      </c>
      <c r="M62">
        <f t="shared" si="7"/>
        <v>3.8308792326460526</v>
      </c>
      <c r="N62" s="47">
        <f t="shared" si="8"/>
        <v>6.7878787878787886E-2</v>
      </c>
    </row>
    <row r="63" spans="1:14" x14ac:dyDescent="0.25">
      <c r="A63" s="4">
        <v>43921</v>
      </c>
      <c r="B63">
        <v>52128</v>
      </c>
      <c r="C63">
        <v>3523</v>
      </c>
      <c r="D63">
        <v>9444</v>
      </c>
      <c r="F63">
        <f t="shared" si="10"/>
        <v>7578</v>
      </c>
      <c r="G63">
        <f t="shared" si="11"/>
        <v>499</v>
      </c>
      <c r="H63">
        <f>D63-D62</f>
        <v>1517</v>
      </c>
      <c r="I63">
        <f t="shared" si="3"/>
        <v>39161</v>
      </c>
      <c r="J63">
        <f t="shared" si="4"/>
        <v>0.22569646756259978</v>
      </c>
      <c r="K63">
        <f t="shared" si="5"/>
        <v>1.4851632489062174E-2</v>
      </c>
      <c r="L63">
        <f t="shared" si="6"/>
        <v>4.515015327837138E-2</v>
      </c>
      <c r="M63">
        <f t="shared" si="7"/>
        <v>3.7614958400971181</v>
      </c>
      <c r="N63" s="47">
        <f t="shared" si="8"/>
        <v>6.7583640270104356E-2</v>
      </c>
    </row>
    <row r="64" spans="1:14" x14ac:dyDescent="0.25">
      <c r="A64" s="4">
        <v>43922</v>
      </c>
      <c r="B64">
        <v>56989</v>
      </c>
      <c r="C64">
        <v>4403</v>
      </c>
      <c r="D64">
        <v>10934</v>
      </c>
      <c r="F64">
        <f t="shared" si="10"/>
        <v>4861</v>
      </c>
      <c r="G64">
        <f t="shared" si="11"/>
        <v>880</v>
      </c>
      <c r="H64">
        <f>D64-D63</f>
        <v>1490</v>
      </c>
      <c r="I64">
        <f t="shared" si="3"/>
        <v>41652</v>
      </c>
      <c r="J64">
        <f t="shared" si="4"/>
        <v>0.12422780674809421</v>
      </c>
      <c r="K64">
        <f t="shared" si="5"/>
        <v>2.2471336278440286E-2</v>
      </c>
      <c r="L64">
        <f t="shared" si="6"/>
        <v>3.8048058016904571E-2</v>
      </c>
      <c r="M64">
        <f t="shared" si="7"/>
        <v>2.052694151924944</v>
      </c>
      <c r="N64" s="47">
        <f t="shared" si="8"/>
        <v>7.7260523960764355E-2</v>
      </c>
    </row>
    <row r="65" spans="1:14" x14ac:dyDescent="0.25">
      <c r="A65" s="4">
        <v>43923</v>
      </c>
      <c r="B65">
        <v>59105</v>
      </c>
      <c r="C65">
        <v>5387</v>
      </c>
      <c r="D65">
        <v>12428</v>
      </c>
      <c r="F65">
        <f t="shared" ref="F65" si="12">B65-B64</f>
        <v>2116</v>
      </c>
      <c r="G65">
        <f t="shared" ref="G65" si="13">C65-C64</f>
        <v>984</v>
      </c>
      <c r="H65">
        <f t="shared" ref="H65" si="14">D65-D64</f>
        <v>1494</v>
      </c>
      <c r="I65">
        <f t="shared" ref="I65" si="15">B65-C65-D65</f>
        <v>41290</v>
      </c>
      <c r="J65">
        <f t="shared" si="4"/>
        <v>5.0846275130797092E-2</v>
      </c>
      <c r="K65">
        <f t="shared" si="5"/>
        <v>2.3624315759147221E-2</v>
      </c>
      <c r="L65">
        <f t="shared" si="6"/>
        <v>3.5868625756266204E-2</v>
      </c>
      <c r="M65">
        <f t="shared" si="7"/>
        <v>0.8546606342808557</v>
      </c>
      <c r="N65" s="47">
        <f t="shared" si="8"/>
        <v>9.1142881312917687E-2</v>
      </c>
    </row>
    <row r="66" spans="1:14" x14ac:dyDescent="0.25">
      <c r="A66" s="4">
        <v>43924</v>
      </c>
      <c r="B66">
        <v>64338</v>
      </c>
      <c r="C66">
        <v>6507</v>
      </c>
      <c r="D66">
        <v>14008</v>
      </c>
      <c r="F66">
        <f t="shared" ref="F66:F67" si="16">B66-B65</f>
        <v>5233</v>
      </c>
      <c r="G66">
        <f t="shared" ref="G66:G67" si="17">C66-C65</f>
        <v>1120</v>
      </c>
      <c r="H66">
        <f t="shared" ref="H66:H67" si="18">D66-D65</f>
        <v>1580</v>
      </c>
      <c r="I66">
        <f t="shared" ref="I66:I67" si="19">B66-C66-D66</f>
        <v>43823</v>
      </c>
      <c r="J66">
        <f t="shared" si="4"/>
        <v>0.12685257357459573</v>
      </c>
      <c r="K66">
        <f t="shared" si="5"/>
        <v>2.7125211915718091E-2</v>
      </c>
      <c r="L66">
        <f t="shared" si="6"/>
        <v>3.8265923952530881E-2</v>
      </c>
      <c r="M66">
        <f t="shared" ref="M66:M67" si="20">J66/(K66+L66)</f>
        <v>1.9399047269981693</v>
      </c>
      <c r="N66" s="47">
        <f t="shared" si="8"/>
        <v>0.10113774130373962</v>
      </c>
    </row>
    <row r="67" spans="1:14" x14ac:dyDescent="0.25">
      <c r="A67" s="4">
        <v>43925</v>
      </c>
      <c r="B67">
        <v>68605</v>
      </c>
      <c r="C67">
        <v>7560</v>
      </c>
      <c r="D67">
        <v>15438</v>
      </c>
      <c r="F67">
        <f t="shared" si="16"/>
        <v>4267</v>
      </c>
      <c r="G67">
        <f t="shared" si="17"/>
        <v>1053</v>
      </c>
      <c r="H67">
        <f t="shared" si="18"/>
        <v>1430</v>
      </c>
      <c r="I67">
        <f t="shared" si="19"/>
        <v>45607</v>
      </c>
      <c r="J67">
        <f t="shared" si="4"/>
        <v>9.7465029648591384E-2</v>
      </c>
      <c r="K67">
        <f t="shared" si="5"/>
        <v>2.4028478196380897E-2</v>
      </c>
      <c r="L67">
        <f t="shared" si="6"/>
        <v>3.2631266686443193E-2</v>
      </c>
      <c r="M67">
        <f t="shared" si="20"/>
        <v>1.7201812300806363</v>
      </c>
      <c r="N67" s="47">
        <f t="shared" si="8"/>
        <v>0.11019604985059397</v>
      </c>
    </row>
    <row r="68" spans="1:14" x14ac:dyDescent="0.25">
      <c r="A68" s="4">
        <v>43926</v>
      </c>
      <c r="B68">
        <v>70478</v>
      </c>
      <c r="C68">
        <v>8078</v>
      </c>
      <c r="D68">
        <v>16183</v>
      </c>
      <c r="F68">
        <f t="shared" ref="F68" si="21">B68-B67</f>
        <v>1873</v>
      </c>
      <c r="G68">
        <f t="shared" ref="G68" si="22">C68-C67</f>
        <v>518</v>
      </c>
      <c r="H68">
        <f t="shared" ref="H68" si="23">D68-D67</f>
        <v>745</v>
      </c>
      <c r="I68">
        <f t="shared" ref="I68" si="24">B68-C68-D68</f>
        <v>46217</v>
      </c>
      <c r="J68">
        <f t="shared" si="4"/>
        <v>4.1111466817165709E-2</v>
      </c>
      <c r="K68">
        <f t="shared" si="5"/>
        <v>1.135790558466902E-2</v>
      </c>
      <c r="L68">
        <f t="shared" si="6"/>
        <v>1.633521169995834E-2</v>
      </c>
      <c r="M68">
        <f t="shared" ref="M68" si="25">J68/(K68+L68)</f>
        <v>1.4845373453131248</v>
      </c>
      <c r="N68" s="47">
        <f t="shared" si="8"/>
        <v>0.11461732739294532</v>
      </c>
    </row>
    <row r="69" spans="1:14" x14ac:dyDescent="0.25">
      <c r="A69" s="4">
        <v>43927</v>
      </c>
      <c r="B69">
        <v>74390</v>
      </c>
      <c r="C69">
        <v>8911</v>
      </c>
      <c r="D69">
        <v>17250</v>
      </c>
      <c r="F69">
        <f t="shared" ref="F69" si="26">B69-B68</f>
        <v>3912</v>
      </c>
      <c r="G69">
        <f t="shared" ref="G69" si="27">C69-C68</f>
        <v>833</v>
      </c>
      <c r="H69">
        <f t="shared" ref="H69" si="28">D69-D68</f>
        <v>1067</v>
      </c>
      <c r="I69">
        <f t="shared" ref="I69" si="29">B69-C69-D69</f>
        <v>48229</v>
      </c>
      <c r="J69">
        <f t="shared" si="4"/>
        <v>8.4735670495655321E-2</v>
      </c>
      <c r="K69">
        <f t="shared" si="5"/>
        <v>1.8023670943592186E-2</v>
      </c>
      <c r="L69">
        <f t="shared" si="6"/>
        <v>2.3086742973364778E-2</v>
      </c>
      <c r="M69">
        <f t="shared" ref="M69" si="30">J69/(K69+L69)</f>
        <v>2.0611728859461587</v>
      </c>
      <c r="N69" s="47">
        <f t="shared" si="8"/>
        <v>0.11978760586100282</v>
      </c>
    </row>
    <row r="70" spans="1:14" x14ac:dyDescent="0.25">
      <c r="A70" s="4">
        <v>43928</v>
      </c>
      <c r="B70">
        <v>78167</v>
      </c>
      <c r="C70">
        <v>10328</v>
      </c>
      <c r="D70">
        <v>19337</v>
      </c>
      <c r="F70">
        <f t="shared" ref="F70" si="31">B70-B69</f>
        <v>3777</v>
      </c>
      <c r="G70">
        <f t="shared" ref="G70" si="32">C70-C69</f>
        <v>1417</v>
      </c>
      <c r="H70">
        <f t="shared" ref="H70" si="33">D70-D69</f>
        <v>2087</v>
      </c>
      <c r="I70">
        <f t="shared" ref="I70" si="34">B70-C70-D70</f>
        <v>48502</v>
      </c>
      <c r="J70">
        <f t="shared" si="4"/>
        <v>7.8403231037835183E-2</v>
      </c>
      <c r="K70">
        <f t="shared" ref="K70" si="35">G70/I69</f>
        <v>2.9380663086524705E-2</v>
      </c>
      <c r="L70">
        <f t="shared" ref="L70" si="36">H70/I69</f>
        <v>4.3272719732940765E-2</v>
      </c>
      <c r="M70">
        <f t="shared" ref="M70" si="37">J70/(K70+L70)</f>
        <v>1.0791408189850893</v>
      </c>
      <c r="N70" s="47">
        <f t="shared" si="8"/>
        <v>0.13212736832678751</v>
      </c>
    </row>
    <row r="71" spans="1:14" x14ac:dyDescent="0.25">
      <c r="A71" s="4">
        <v>43929</v>
      </c>
      <c r="B71">
        <v>82048</v>
      </c>
      <c r="C71">
        <v>10869</v>
      </c>
      <c r="D71">
        <v>21254</v>
      </c>
      <c r="F71">
        <f t="shared" ref="F71" si="38">B71-B70</f>
        <v>3881</v>
      </c>
      <c r="G71">
        <f t="shared" ref="G71" si="39">C71-C70</f>
        <v>541</v>
      </c>
      <c r="H71">
        <f t="shared" ref="H71" si="40">D71-D70</f>
        <v>1917</v>
      </c>
      <c r="I71">
        <f t="shared" ref="I71" si="41">B71-C71-D71</f>
        <v>49925</v>
      </c>
      <c r="J71">
        <f t="shared" si="4"/>
        <v>8.0113256917189513E-2</v>
      </c>
      <c r="K71">
        <f t="shared" ref="K71" si="42">G71/I70</f>
        <v>1.1154179209104779E-2</v>
      </c>
      <c r="L71">
        <f t="shared" ref="L71" si="43">H71/I70</f>
        <v>3.9524143334295492E-2</v>
      </c>
      <c r="M71">
        <f t="shared" ref="M71" si="44">J71/(K71+L71)</f>
        <v>1.5808190345799538</v>
      </c>
      <c r="N71" s="47">
        <f t="shared" si="8"/>
        <v>0.13247123634945399</v>
      </c>
    </row>
    <row r="72" spans="1:14" x14ac:dyDescent="0.25">
      <c r="A72" s="4">
        <v>43930</v>
      </c>
      <c r="B72">
        <v>86334</v>
      </c>
      <c r="C72">
        <v>12210</v>
      </c>
      <c r="D72">
        <v>23206</v>
      </c>
      <c r="F72">
        <f t="shared" ref="F72" si="45">B72-B71</f>
        <v>4286</v>
      </c>
      <c r="G72">
        <f t="shared" ref="G72" si="46">C72-C71</f>
        <v>1341</v>
      </c>
      <c r="H72">
        <f t="shared" ref="H72" si="47">D72-D71</f>
        <v>1952</v>
      </c>
      <c r="I72">
        <f t="shared" ref="I72" si="48">B72-C72-D72</f>
        <v>50918</v>
      </c>
      <c r="J72">
        <f t="shared" si="4"/>
        <v>8.5956819824380498E-2</v>
      </c>
      <c r="K72">
        <f t="shared" ref="K72" si="49">G72/I71</f>
        <v>2.6860290435653481E-2</v>
      </c>
      <c r="L72">
        <f t="shared" ref="L72" si="50">H72/I71</f>
        <v>3.9098647971957938E-2</v>
      </c>
      <c r="M72">
        <f t="shared" ref="M72" si="51">J72/(K72+L72)</f>
        <v>1.3031868295573024</v>
      </c>
      <c r="N72" s="47">
        <f t="shared" si="8"/>
        <v>0.14142747932448399</v>
      </c>
    </row>
    <row r="73" spans="1:14" x14ac:dyDescent="0.25">
      <c r="A73" s="4">
        <v>43931</v>
      </c>
      <c r="B73">
        <v>90676</v>
      </c>
      <c r="C73">
        <v>13197</v>
      </c>
      <c r="D73">
        <v>24932</v>
      </c>
      <c r="F73">
        <f t="shared" ref="F73" si="52">B73-B72</f>
        <v>4342</v>
      </c>
      <c r="G73">
        <f t="shared" ref="G73" si="53">C73-C72</f>
        <v>987</v>
      </c>
      <c r="H73">
        <f t="shared" ref="H73" si="54">D73-D72</f>
        <v>1726</v>
      </c>
      <c r="I73">
        <f t="shared" ref="I73" si="55">B73-C73-D73</f>
        <v>52547</v>
      </c>
      <c r="J73">
        <f t="shared" ref="J73" si="56">F73/I72*$B$2/($B$2-B72)</f>
        <v>8.5387300201226868E-2</v>
      </c>
      <c r="K73">
        <f t="shared" ref="K73" si="57">G73/I72</f>
        <v>1.9384107781138301E-2</v>
      </c>
      <c r="L73">
        <f t="shared" ref="L73" si="58">H73/I72</f>
        <v>3.3897639341686631E-2</v>
      </c>
      <c r="M73">
        <f t="shared" ref="M73" si="59">J73/(K73+L73)</f>
        <v>1.6025619431058127</v>
      </c>
      <c r="N73" s="47">
        <f t="shared" si="8"/>
        <v>0.14554016498301645</v>
      </c>
    </row>
    <row r="74" spans="1:14" x14ac:dyDescent="0.25">
      <c r="A74" s="4">
        <v>43932</v>
      </c>
      <c r="B74">
        <v>93790</v>
      </c>
      <c r="C74">
        <v>13832</v>
      </c>
      <c r="D74">
        <v>26391</v>
      </c>
      <c r="F74">
        <f t="shared" ref="F74" si="60">B74-B73</f>
        <v>3114</v>
      </c>
      <c r="G74">
        <f t="shared" ref="G74" si="61">C74-C73</f>
        <v>635</v>
      </c>
      <c r="H74">
        <f t="shared" ref="H74" si="62">D74-D73</f>
        <v>1459</v>
      </c>
      <c r="I74">
        <f t="shared" ref="I74" si="63">B74-C74-D74</f>
        <v>53567</v>
      </c>
      <c r="J74">
        <f t="shared" ref="J74" si="64">F74/I73*$B$2/($B$2-B73)</f>
        <v>5.9343671245917801E-2</v>
      </c>
      <c r="K74">
        <f t="shared" ref="K74" si="65">G74/I73</f>
        <v>1.2084419662397473E-2</v>
      </c>
      <c r="L74">
        <f t="shared" ref="L74" si="66">H74/I73</f>
        <v>2.7765619350295926E-2</v>
      </c>
      <c r="M74">
        <f t="shared" ref="M74" si="67">J74/(K74+L74)</f>
        <v>1.4891747339824464</v>
      </c>
      <c r="N74" s="47">
        <f t="shared" si="8"/>
        <v>0.14747840921206951</v>
      </c>
    </row>
    <row r="75" spans="1:14" x14ac:dyDescent="0.25">
      <c r="A75" s="4">
        <v>43933</v>
      </c>
      <c r="B75">
        <v>120633</v>
      </c>
      <c r="C75">
        <v>14393</v>
      </c>
      <c r="D75">
        <v>27186</v>
      </c>
      <c r="F75">
        <f t="shared" ref="F75" si="68">B75-B74</f>
        <v>26843</v>
      </c>
      <c r="G75">
        <f t="shared" ref="G75" si="69">C75-C74</f>
        <v>561</v>
      </c>
      <c r="H75">
        <f t="shared" ref="H75" si="70">D75-D74</f>
        <v>795</v>
      </c>
      <c r="I75">
        <f t="shared" ref="I75" si="71">B75-C75-D75</f>
        <v>79054</v>
      </c>
      <c r="J75">
        <f t="shared" ref="J75" si="72">F75/I74*$B$2/($B$2-B74)</f>
        <v>0.50183182905115742</v>
      </c>
      <c r="K75">
        <f t="shared" ref="K75" si="73">G75/I74</f>
        <v>1.0472865756902571E-2</v>
      </c>
      <c r="L75">
        <f t="shared" ref="L75" si="74">H75/I74</f>
        <v>1.4841226874754979E-2</v>
      </c>
      <c r="M75">
        <f t="shared" ref="M75" si="75">J75/(K75+L75)</f>
        <v>19.824207659869728</v>
      </c>
      <c r="N75" s="47">
        <f t="shared" si="8"/>
        <v>0.11931229431415948</v>
      </c>
    </row>
    <row r="76" spans="1:14" x14ac:dyDescent="0.25">
      <c r="A76" s="4">
        <v>43934</v>
      </c>
      <c r="B76">
        <v>124298</v>
      </c>
      <c r="C76">
        <v>14967</v>
      </c>
      <c r="D76">
        <v>27718</v>
      </c>
      <c r="F76">
        <f t="shared" ref="F76" si="76">B76-B75</f>
        <v>3665</v>
      </c>
      <c r="G76">
        <f t="shared" ref="G76" si="77">C76-C75</f>
        <v>574</v>
      </c>
      <c r="H76">
        <f t="shared" ref="H76" si="78">D76-D75</f>
        <v>532</v>
      </c>
      <c r="I76">
        <f t="shared" ref="I76" si="79">B76-C76-D76</f>
        <v>81613</v>
      </c>
      <c r="J76">
        <f t="shared" ref="J76" si="80">F76/I75*$B$2/($B$2-B75)</f>
        <v>4.644655406576137E-2</v>
      </c>
      <c r="K76">
        <f t="shared" ref="K76" si="81">G76/I75</f>
        <v>7.2608596655450702E-3</v>
      </c>
      <c r="L76">
        <f t="shared" ref="L76" si="82">H76/I75</f>
        <v>6.7295772509929925E-3</v>
      </c>
      <c r="M76">
        <f t="shared" ref="M76" si="83">J76/(K76+L76)</f>
        <v>3.3198787388017172</v>
      </c>
      <c r="N76" s="47">
        <f t="shared" si="8"/>
        <v>0.12041223511239119</v>
      </c>
    </row>
    <row r="77" spans="1:14" x14ac:dyDescent="0.25">
      <c r="A77" s="4">
        <v>43935</v>
      </c>
      <c r="B77">
        <v>129257</v>
      </c>
      <c r="C77">
        <v>15712</v>
      </c>
      <c r="D77">
        <v>28512</v>
      </c>
      <c r="F77">
        <f t="shared" ref="F77" si="84">B77-B76</f>
        <v>4959</v>
      </c>
      <c r="G77">
        <f t="shared" ref="G77" si="85">C77-C76</f>
        <v>745</v>
      </c>
      <c r="H77">
        <f t="shared" ref="H77" si="86">D77-D76</f>
        <v>794</v>
      </c>
      <c r="I77">
        <f t="shared" ref="I77" si="87">B77-C77-D77</f>
        <v>85033</v>
      </c>
      <c r="J77">
        <f t="shared" ref="J77" si="88">F77/I76*$B$2/($B$2-B76)</f>
        <v>6.0878306913527774E-2</v>
      </c>
      <c r="K77">
        <f t="shared" ref="K77" si="89">G77/I76</f>
        <v>9.1284476737774622E-3</v>
      </c>
      <c r="L77">
        <f t="shared" ref="L77" si="90">H77/I76</f>
        <v>9.7288422187641679E-3</v>
      </c>
      <c r="M77">
        <f t="shared" ref="M77" si="91">J77/(K77+L77)</f>
        <v>3.2283698909251086</v>
      </c>
      <c r="N77" s="47">
        <f t="shared" si="8"/>
        <v>0.12155627935044137</v>
      </c>
    </row>
    <row r="78" spans="1:14" x14ac:dyDescent="0.25">
      <c r="A78" s="4">
        <v>43936</v>
      </c>
      <c r="B78">
        <v>132473</v>
      </c>
      <c r="C78">
        <v>17148</v>
      </c>
      <c r="D78">
        <v>30440</v>
      </c>
      <c r="F78">
        <f t="shared" ref="F78" si="92">B78-B77</f>
        <v>3216</v>
      </c>
      <c r="G78">
        <f t="shared" ref="G78" si="93">C78-C77</f>
        <v>1436</v>
      </c>
      <c r="H78">
        <f t="shared" ref="H78" si="94">D78-D77</f>
        <v>1928</v>
      </c>
      <c r="I78">
        <f t="shared" ref="I78" si="95">B78-C78-D78</f>
        <v>84885</v>
      </c>
      <c r="J78">
        <f t="shared" ref="J78" si="96">F78/I77*$B$2/($B$2-B77)</f>
        <v>3.7895653183713074E-2</v>
      </c>
      <c r="K78">
        <f t="shared" ref="K78" si="97">G78/I77</f>
        <v>1.6887561299730694E-2</v>
      </c>
      <c r="L78">
        <f t="shared" ref="L78" si="98">H78/I77</f>
        <v>2.2673550268719204E-2</v>
      </c>
      <c r="M78">
        <f t="shared" ref="M78" si="99">J78/(K78+L78)</f>
        <v>0.95790162817201963</v>
      </c>
      <c r="N78" s="47">
        <f t="shared" si="8"/>
        <v>0.12944524544624186</v>
      </c>
    </row>
    <row r="79" spans="1:14" x14ac:dyDescent="0.25">
      <c r="A79" s="4">
        <v>43937</v>
      </c>
      <c r="B79">
        <v>144944</v>
      </c>
      <c r="C79">
        <v>17901</v>
      </c>
      <c r="D79">
        <v>32297</v>
      </c>
      <c r="F79">
        <f t="shared" ref="F79" si="100">B79-B78</f>
        <v>12471</v>
      </c>
      <c r="G79">
        <f t="shared" ref="G79" si="101">C79-C78</f>
        <v>753</v>
      </c>
      <c r="H79">
        <f t="shared" ref="H79" si="102">D79-D78</f>
        <v>1857</v>
      </c>
      <c r="I79">
        <f t="shared" ref="I79" si="103">B79-C79-D79</f>
        <v>94746</v>
      </c>
      <c r="J79">
        <f t="shared" ref="J79" si="104">F79/I78*$B$2/($B$2-B78)</f>
        <v>0.14721519048045464</v>
      </c>
      <c r="K79">
        <f t="shared" ref="K79" si="105">G79/I78</f>
        <v>8.8708252341403067E-3</v>
      </c>
      <c r="L79">
        <f t="shared" ref="L79" si="106">H79/I78</f>
        <v>2.1876656653118925E-2</v>
      </c>
      <c r="M79">
        <f t="shared" ref="M79" si="107">J79/(K79+L79)</f>
        <v>4.7878779478672007</v>
      </c>
      <c r="N79" s="47">
        <f t="shared" si="8"/>
        <v>0.1235028700739596</v>
      </c>
    </row>
    <row r="80" spans="1:14" x14ac:dyDescent="0.25">
      <c r="A80" s="4">
        <v>43938</v>
      </c>
      <c r="B80">
        <v>146923</v>
      </c>
      <c r="C80">
        <v>18661</v>
      </c>
      <c r="D80">
        <v>33834</v>
      </c>
      <c r="F80">
        <f t="shared" ref="F80" si="108">B80-B79</f>
        <v>1979</v>
      </c>
      <c r="G80">
        <f t="shared" ref="G80" si="109">C80-C79</f>
        <v>760</v>
      </c>
      <c r="H80">
        <f t="shared" ref="H80" si="110">D80-D79</f>
        <v>1537</v>
      </c>
      <c r="I80">
        <f t="shared" ref="I80" si="111">B80-C80-D80</f>
        <v>94428</v>
      </c>
      <c r="J80">
        <f t="shared" ref="J80" si="112">F80/I79*$B$2/($B$2-B79)</f>
        <v>2.093391041171852E-2</v>
      </c>
      <c r="K80">
        <f t="shared" ref="K80" si="113">G80/I79</f>
        <v>8.0214468156967044E-3</v>
      </c>
      <c r="L80">
        <f t="shared" ref="L80" si="114">H80/I79</f>
        <v>1.6222320731218206E-2</v>
      </c>
      <c r="M80">
        <f t="shared" ref="M80" si="115">J80/(K80+L80)</f>
        <v>0.86347595814918721</v>
      </c>
      <c r="N80" s="47">
        <f t="shared" si="8"/>
        <v>0.12701210838330282</v>
      </c>
    </row>
    <row r="81" spans="1:14" x14ac:dyDescent="0.25">
      <c r="A81" s="4">
        <v>43939</v>
      </c>
      <c r="B81">
        <v>146906</v>
      </c>
      <c r="C81">
        <v>19303</v>
      </c>
      <c r="D81">
        <v>35379</v>
      </c>
      <c r="F81">
        <f t="shared" ref="F81" si="116">B81-B80</f>
        <v>-17</v>
      </c>
      <c r="G81">
        <f t="shared" ref="G81" si="117">C81-C80</f>
        <v>642</v>
      </c>
      <c r="H81">
        <f t="shared" ref="H81" si="118">D81-D80</f>
        <v>1545</v>
      </c>
      <c r="I81">
        <f t="shared" ref="I81" si="119">B81-C81-D81</f>
        <v>92224</v>
      </c>
      <c r="J81">
        <f t="shared" ref="J81" si="120">F81/I80*$B$2/($B$2-B80)</f>
        <v>-1.8043749021352194E-4</v>
      </c>
      <c r="K81">
        <f t="shared" ref="K81" si="121">G81/I80</f>
        <v>6.7988308552547972E-3</v>
      </c>
      <c r="L81">
        <f t="shared" ref="L81" si="122">H81/I80</f>
        <v>1.6361672385309441E-2</v>
      </c>
      <c r="M81">
        <f t="shared" ref="M81" si="123">J81/(K81+L81)</f>
        <v>-7.7907413469970052E-3</v>
      </c>
      <c r="N81" s="47">
        <f t="shared" si="8"/>
        <v>0.13139694770805821</v>
      </c>
    </row>
    <row r="82" spans="1:14" x14ac:dyDescent="0.25">
      <c r="A82" s="4">
        <v>43940</v>
      </c>
      <c r="B82">
        <v>151808</v>
      </c>
      <c r="C82">
        <v>19694</v>
      </c>
      <c r="D82">
        <v>35973</v>
      </c>
      <c r="F82">
        <f t="shared" ref="F82" si="124">B82-B81</f>
        <v>4902</v>
      </c>
      <c r="G82">
        <f t="shared" ref="G82" si="125">C82-C81</f>
        <v>391</v>
      </c>
      <c r="H82">
        <f t="shared" ref="H82" si="126">D82-D81</f>
        <v>594</v>
      </c>
      <c r="I82">
        <f t="shared" ref="I82" si="127">B82-C82-D82</f>
        <v>96141</v>
      </c>
      <c r="J82">
        <f t="shared" ref="J82" si="128">F82/I81*$B$2/($B$2-B81)</f>
        <v>5.3273089815669798E-2</v>
      </c>
      <c r="K82">
        <f t="shared" ref="K82" si="129">G82/I81</f>
        <v>4.2396773074253992E-3</v>
      </c>
      <c r="L82">
        <f t="shared" ref="L82" si="130">H82/I81</f>
        <v>6.4408396946564889E-3</v>
      </c>
      <c r="M82">
        <f t="shared" ref="M82" si="131">J82/(K82+L82)</f>
        <v>4.9878755686906917</v>
      </c>
      <c r="N82" s="47">
        <f t="shared" si="8"/>
        <v>0.12972965851602022</v>
      </c>
    </row>
    <row r="83" spans="1:14" x14ac:dyDescent="0.25">
      <c r="A83" s="4">
        <v>43941</v>
      </c>
      <c r="B83">
        <v>154188</v>
      </c>
      <c r="C83">
        <v>20240</v>
      </c>
      <c r="D83">
        <v>36782</v>
      </c>
      <c r="F83">
        <f t="shared" ref="F83:F84" si="132">B83-B82</f>
        <v>2380</v>
      </c>
      <c r="G83">
        <f t="shared" ref="G83:G84" si="133">C83-C82</f>
        <v>546</v>
      </c>
      <c r="H83">
        <f t="shared" ref="H83:H84" si="134">D83-D82</f>
        <v>809</v>
      </c>
      <c r="I83">
        <f t="shared" ref="I83:I84" si="135">B83-C83-D83</f>
        <v>97166</v>
      </c>
      <c r="J83">
        <f t="shared" ref="J83:J84" si="136">F83/I82*$B$2/($B$2-B82)</f>
        <v>2.4813015469605872E-2</v>
      </c>
      <c r="K83">
        <f t="shared" ref="K83:K84" si="137">G83/I82</f>
        <v>5.6791587356070771E-3</v>
      </c>
      <c r="L83">
        <f t="shared" ref="L83:L84" si="138">H83/I82</f>
        <v>8.4147242071540753E-3</v>
      </c>
      <c r="M83">
        <f t="shared" ref="M83:M84" si="139">J83/(K83+L83)</f>
        <v>1.7605521182755559</v>
      </c>
      <c r="N83" s="47">
        <f t="shared" ref="N83:N87" si="140">C83/B83</f>
        <v>0.13126832178898487</v>
      </c>
    </row>
    <row r="84" spans="1:14" x14ac:dyDescent="0.25">
      <c r="A84" s="4">
        <v>43942</v>
      </c>
      <c r="B84">
        <v>156921</v>
      </c>
      <c r="C84">
        <v>20765</v>
      </c>
      <c r="D84">
        <v>38543</v>
      </c>
      <c r="F84">
        <f t="shared" si="132"/>
        <v>2733</v>
      </c>
      <c r="G84">
        <f t="shared" si="133"/>
        <v>525</v>
      </c>
      <c r="H84">
        <f t="shared" si="134"/>
        <v>1761</v>
      </c>
      <c r="I84">
        <f t="shared" si="135"/>
        <v>97613</v>
      </c>
      <c r="J84">
        <f t="shared" si="136"/>
        <v>2.8193721394946591E-2</v>
      </c>
      <c r="K84">
        <f t="shared" si="137"/>
        <v>5.4031245497396206E-3</v>
      </c>
      <c r="L84">
        <f t="shared" si="138"/>
        <v>1.8123623489698041E-2</v>
      </c>
      <c r="M84">
        <f t="shared" si="139"/>
        <v>1.1983688246112776</v>
      </c>
      <c r="N84" s="47">
        <f t="shared" si="140"/>
        <v>0.13232773178860702</v>
      </c>
    </row>
    <row r="85" spans="1:14" x14ac:dyDescent="0.25">
      <c r="A85" s="4">
        <v>43943</v>
      </c>
      <c r="B85">
        <v>154715</v>
      </c>
      <c r="C85">
        <v>21309</v>
      </c>
      <c r="D85">
        <v>39988</v>
      </c>
      <c r="F85">
        <f t="shared" ref="F85" si="141">B85-B84</f>
        <v>-2206</v>
      </c>
      <c r="G85">
        <f t="shared" ref="G85" si="142">C85-C84</f>
        <v>544</v>
      </c>
      <c r="H85">
        <f t="shared" ref="H85:H87" si="143">D85-D84</f>
        <v>1445</v>
      </c>
      <c r="I85">
        <f t="shared" ref="I85" si="144">B85-C85-D85</f>
        <v>93418</v>
      </c>
      <c r="J85">
        <f t="shared" ref="J85" si="145">F85/I84*$B$2/($B$2-B84)</f>
        <v>-2.2653910051286537E-2</v>
      </c>
      <c r="K85">
        <f t="shared" ref="K85" si="146">G85/I84</f>
        <v>5.5730281827215634E-3</v>
      </c>
      <c r="L85">
        <f t="shared" ref="L85" si="147">H85/I84</f>
        <v>1.4803356110354153E-2</v>
      </c>
      <c r="M85">
        <f t="shared" ref="M85" si="148">J85/(K85+L85)</f>
        <v>-1.1117728113807104</v>
      </c>
      <c r="N85" s="47">
        <f t="shared" si="140"/>
        <v>0.13773066606340692</v>
      </c>
    </row>
    <row r="86" spans="1:14" x14ac:dyDescent="0.25">
      <c r="A86" s="4">
        <v>43944</v>
      </c>
      <c r="B86">
        <v>157026</v>
      </c>
      <c r="C86">
        <v>21825</v>
      </c>
      <c r="D86">
        <v>41414</v>
      </c>
      <c r="F86">
        <f t="shared" ref="F86" si="149">B86-B85</f>
        <v>2311</v>
      </c>
      <c r="G86">
        <f t="shared" ref="G86" si="150">C86-C85</f>
        <v>516</v>
      </c>
      <c r="H86">
        <f t="shared" si="143"/>
        <v>1426</v>
      </c>
      <c r="I86">
        <f t="shared" ref="I86" si="151">B86-C86-D86</f>
        <v>93787</v>
      </c>
      <c r="J86">
        <f t="shared" ref="J86" si="152">F86/I85*$B$2/($B$2-B85)</f>
        <v>2.4797048517148194E-2</v>
      </c>
      <c r="K86">
        <f t="shared" ref="K86" si="153">G86/I85</f>
        <v>5.5235607698730441E-3</v>
      </c>
      <c r="L86">
        <f t="shared" ref="L86" si="154">H86/I85</f>
        <v>1.5264724143098761E-2</v>
      </c>
      <c r="M86">
        <f t="shared" ref="M86" si="155">J86/(K86+L86)</f>
        <v>1.1928376304711379</v>
      </c>
      <c r="N86" s="47">
        <f t="shared" si="140"/>
        <v>0.13898972144740362</v>
      </c>
    </row>
    <row r="87" spans="1:14" x14ac:dyDescent="0.25">
      <c r="A87" s="4">
        <v>43945</v>
      </c>
      <c r="B87">
        <v>158636</v>
      </c>
      <c r="C87">
        <v>22214</v>
      </c>
      <c r="D87">
        <v>42715</v>
      </c>
      <c r="F87">
        <f t="shared" ref="F87" si="156">B87-B86</f>
        <v>1610</v>
      </c>
      <c r="G87">
        <f t="shared" ref="G87" si="157">C87-C86</f>
        <v>389</v>
      </c>
      <c r="H87">
        <f t="shared" si="143"/>
        <v>1301</v>
      </c>
      <c r="I87">
        <f t="shared" ref="I87" si="158">B87-C87-D87</f>
        <v>93707</v>
      </c>
      <c r="J87">
        <f t="shared" ref="J87" si="159">F87/I86*$B$2/($B$2-B86)</f>
        <v>1.7207954786609386E-2</v>
      </c>
      <c r="K87">
        <f t="shared" ref="K87" si="160">G87/I86</f>
        <v>4.1476963758303393E-3</v>
      </c>
      <c r="L87">
        <f t="shared" ref="L87" si="161">H87/I86</f>
        <v>1.3871858573149798E-2</v>
      </c>
      <c r="M87">
        <f t="shared" ref="M87" si="162">J87/(K87+L87)</f>
        <v>0.95496003288268305</v>
      </c>
      <c r="N87" s="47">
        <f t="shared" si="140"/>
        <v>0.14003126654731587</v>
      </c>
    </row>
    <row r="88" spans="1:14" x14ac:dyDescent="0.25">
      <c r="A88" s="4">
        <v>43946</v>
      </c>
      <c r="B88">
        <v>160292</v>
      </c>
      <c r="C88">
        <v>22583</v>
      </c>
      <c r="D88">
        <v>43816</v>
      </c>
      <c r="F88">
        <f t="shared" ref="F88" si="163">B88-B87</f>
        <v>1656</v>
      </c>
      <c r="G88">
        <f t="shared" ref="G88" si="164">C88-C87</f>
        <v>369</v>
      </c>
      <c r="H88">
        <f t="shared" ref="H88" si="165">D88-D87</f>
        <v>1101</v>
      </c>
      <c r="I88">
        <f t="shared" ref="I88" si="166">B88-C88-D88</f>
        <v>93893</v>
      </c>
      <c r="J88">
        <f t="shared" ref="J88" si="167">F88/I87*$B$2/($B$2-B87)</f>
        <v>1.7715159242054399E-2</v>
      </c>
      <c r="K88">
        <f t="shared" ref="K88" si="168">G88/I87</f>
        <v>3.9378061404164045E-3</v>
      </c>
      <c r="L88">
        <f t="shared" ref="L88" si="169">H88/I87</f>
        <v>1.1749389053112361E-2</v>
      </c>
      <c r="M88">
        <f t="shared" ref="M88" si="170">J88/(K88+L88)</f>
        <v>1.1292751204729194</v>
      </c>
      <c r="N88" s="47">
        <f t="shared" ref="N88" si="171">C88/B88</f>
        <v>0.14088663189678835</v>
      </c>
    </row>
    <row r="89" spans="1:14" x14ac:dyDescent="0.25">
      <c r="A89" s="4">
        <v>43947</v>
      </c>
      <c r="B89">
        <v>160847</v>
      </c>
      <c r="C89">
        <v>22825</v>
      </c>
      <c r="D89">
        <v>44125</v>
      </c>
      <c r="F89">
        <f t="shared" ref="F89" si="172">B89-B88</f>
        <v>555</v>
      </c>
      <c r="G89">
        <f t="shared" ref="G89" si="173">C89-C88</f>
        <v>242</v>
      </c>
      <c r="H89">
        <f t="shared" ref="H89" si="174">D89-D88</f>
        <v>309</v>
      </c>
      <c r="I89">
        <f t="shared" ref="I89" si="175">B89-C89-D89</f>
        <v>93897</v>
      </c>
      <c r="J89">
        <f t="shared" ref="J89" si="176">F89/I88*$B$2/($B$2-B88)</f>
        <v>5.9255351013446393E-3</v>
      </c>
      <c r="K89">
        <f t="shared" ref="K89" si="177">G89/I88</f>
        <v>2.5774019362465785E-3</v>
      </c>
      <c r="L89">
        <f t="shared" ref="L89" si="178">H89/I88</f>
        <v>3.2909801582652592E-3</v>
      </c>
      <c r="M89">
        <f t="shared" ref="M89" si="179">J89/(K89+L89)</f>
        <v>1.0097391420518189</v>
      </c>
      <c r="N89" s="47">
        <f t="shared" ref="N89" si="180">C89/B89</f>
        <v>0.1419050401934758</v>
      </c>
    </row>
    <row r="90" spans="1:14" x14ac:dyDescent="0.25">
      <c r="A90" s="4">
        <v>43948</v>
      </c>
      <c r="B90">
        <v>164589</v>
      </c>
      <c r="C90">
        <v>23262</v>
      </c>
      <c r="D90">
        <v>44733</v>
      </c>
      <c r="F90">
        <f t="shared" ref="F90" si="181">B90-B89</f>
        <v>3742</v>
      </c>
      <c r="G90">
        <f t="shared" ref="G90" si="182">C90-C89</f>
        <v>437</v>
      </c>
      <c r="H90">
        <f t="shared" ref="H90" si="183">D90-D89</f>
        <v>608</v>
      </c>
      <c r="I90">
        <f t="shared" ref="I90" si="184">B90-C90-D90</f>
        <v>96594</v>
      </c>
      <c r="J90">
        <f t="shared" ref="J90" si="185">F90/I89*$B$2/($B$2-B89)</f>
        <v>3.9950624789148452E-2</v>
      </c>
      <c r="K90">
        <f t="shared" ref="K90" si="186">G90/I89</f>
        <v>4.6540358051907942E-3</v>
      </c>
      <c r="L90">
        <f t="shared" ref="L90" si="187">H90/I89</f>
        <v>6.4751802507002354E-3</v>
      </c>
      <c r="M90">
        <f t="shared" ref="M90" si="188">J90/(K90+L90)</f>
        <v>3.5897070007910741</v>
      </c>
      <c r="N90" s="47">
        <f t="shared" ref="N90" si="189">C90/B90</f>
        <v>0.14133386799846892</v>
      </c>
    </row>
    <row r="91" spans="1:14" x14ac:dyDescent="0.25">
      <c r="A91" s="4">
        <v>43949</v>
      </c>
      <c r="B91">
        <v>167605</v>
      </c>
      <c r="C91">
        <v>23629</v>
      </c>
      <c r="D91">
        <v>45997</v>
      </c>
      <c r="F91">
        <f t="shared" ref="F91" si="190">B91-B90</f>
        <v>3016</v>
      </c>
      <c r="G91">
        <f t="shared" ref="G91" si="191">C91-C90</f>
        <v>367</v>
      </c>
      <c r="H91">
        <f t="shared" ref="H91" si="192">D91-D90</f>
        <v>1264</v>
      </c>
      <c r="I91">
        <f t="shared" ref="I91" si="193">B91-C91-D91</f>
        <v>97979</v>
      </c>
      <c r="J91">
        <f t="shared" ref="J91" si="194">F91/I90*$B$2/($B$2-B90)</f>
        <v>3.1302401325442784E-2</v>
      </c>
      <c r="K91">
        <f t="shared" ref="K91" si="195">G91/I90</f>
        <v>3.7994078307141232E-3</v>
      </c>
      <c r="L91">
        <f t="shared" ref="L91" si="196">H91/I90</f>
        <v>1.3085698904693873E-2</v>
      </c>
      <c r="M91">
        <f t="shared" ref="M91" si="197">J91/(K91+L91)</f>
        <v>1.8538468139974376</v>
      </c>
      <c r="N91" s="47">
        <f t="shared" ref="N91" si="198">C91/B91</f>
        <v>0.14098028101786939</v>
      </c>
    </row>
    <row r="92" spans="1:14" x14ac:dyDescent="0.25">
      <c r="A92" s="20">
        <v>43950</v>
      </c>
      <c r="B92" s="21">
        <v>165093</v>
      </c>
      <c r="C92" s="21">
        <v>24056</v>
      </c>
      <c r="D92" s="21">
        <v>47338</v>
      </c>
      <c r="E92" s="21"/>
      <c r="F92" s="21">
        <f t="shared" ref="F92" si="199">B92-B91</f>
        <v>-2512</v>
      </c>
      <c r="G92" s="21">
        <f t="shared" ref="G92" si="200">C92-C91</f>
        <v>427</v>
      </c>
      <c r="H92" s="21">
        <f t="shared" ref="H92" si="201">D92-D91</f>
        <v>1341</v>
      </c>
      <c r="I92" s="21">
        <f t="shared" ref="I92" si="202">B92-C92-D92</f>
        <v>93699</v>
      </c>
      <c r="J92" s="21">
        <f t="shared" ref="J92" si="203">F92/I91*$B$2/($B$2-B91)</f>
        <v>-2.5704148360228354E-2</v>
      </c>
      <c r="K92" s="21">
        <f t="shared" ref="K92" si="204">G92/I91</f>
        <v>4.3580767307280135E-3</v>
      </c>
      <c r="L92" s="21">
        <f t="shared" ref="L92" si="205">H92/I91</f>
        <v>1.3686606313597811E-2</v>
      </c>
      <c r="M92" s="21">
        <f t="shared" ref="M92" si="206">J92/(K92+L92)</f>
        <v>-1.4244721449020439</v>
      </c>
      <c r="N92" s="48">
        <f t="shared" ref="N92" si="207">C92/B92</f>
        <v>0.14571181091869431</v>
      </c>
    </row>
    <row r="93" spans="1:14" x14ac:dyDescent="0.25">
      <c r="A93" s="4">
        <v>43951</v>
      </c>
      <c r="B93">
        <v>165764</v>
      </c>
      <c r="C93">
        <v>24345</v>
      </c>
      <c r="D93">
        <v>48572</v>
      </c>
      <c r="F93">
        <f t="shared" ref="F93" si="208">B93-B92</f>
        <v>671</v>
      </c>
      <c r="G93">
        <f t="shared" ref="G93" si="209">C93-C92</f>
        <v>289</v>
      </c>
      <c r="H93">
        <f t="shared" ref="H93" si="210">D93-D92</f>
        <v>1234</v>
      </c>
      <c r="I93">
        <f t="shared" ref="I93" si="211">B93-C93-D93</f>
        <v>92847</v>
      </c>
      <c r="J93">
        <f t="shared" ref="J93" si="212">F93/I92*$B$2/($B$2-B92)</f>
        <v>7.1793875047321421E-3</v>
      </c>
      <c r="K93">
        <f t="shared" ref="K93" si="213">G93/I92</f>
        <v>3.0843445501019221E-3</v>
      </c>
      <c r="L93">
        <f t="shared" ref="L93" si="214">H93/I92</f>
        <v>1.3169831054760456E-2</v>
      </c>
      <c r="M93">
        <f t="shared" ref="M93" si="215">J93/(K93+L93)</f>
        <v>0.4416949637596172</v>
      </c>
      <c r="N93" s="47">
        <f t="shared" ref="N93" si="216">C93/B93</f>
        <v>0.14686542313168119</v>
      </c>
    </row>
    <row r="94" spans="1:14" x14ac:dyDescent="0.25">
      <c r="A94" s="4">
        <v>43952</v>
      </c>
      <c r="B94" s="19">
        <f>B93+F94</f>
        <v>166370</v>
      </c>
      <c r="C94">
        <v>24563</v>
      </c>
      <c r="D94">
        <v>49300</v>
      </c>
      <c r="F94" s="19">
        <f>1212/2</f>
        <v>606</v>
      </c>
      <c r="G94">
        <f t="shared" ref="G94" si="217">C94-C93</f>
        <v>218</v>
      </c>
      <c r="H94">
        <f t="shared" ref="H94" si="218">D94-D93</f>
        <v>728</v>
      </c>
      <c r="I94">
        <f t="shared" ref="I94" si="219">B94-C94-D94</f>
        <v>92507</v>
      </c>
      <c r="J94">
        <f t="shared" ref="J94" si="220">F94/I93*$B$2/($B$2-B93)</f>
        <v>6.5434841511907383E-3</v>
      </c>
      <c r="K94">
        <f t="shared" ref="K94" si="221">G94/I93</f>
        <v>2.3479487759432184E-3</v>
      </c>
      <c r="L94">
        <f t="shared" ref="L94" si="222">H94/I93</f>
        <v>7.8408564627828574E-3</v>
      </c>
      <c r="M94">
        <f t="shared" ref="M94" si="223">J94/(K94+L94)</f>
        <v>0.64222291013277644</v>
      </c>
      <c r="N94" s="47">
        <f t="shared" ref="N94" si="224">C94/B94</f>
        <v>0.1476408006251127</v>
      </c>
    </row>
    <row r="95" spans="1:14" x14ac:dyDescent="0.25">
      <c r="A95" s="4">
        <v>43953</v>
      </c>
      <c r="B95">
        <v>166976</v>
      </c>
      <c r="C95">
        <v>24729</v>
      </c>
      <c r="D95">
        <v>49751</v>
      </c>
      <c r="F95" s="19">
        <f>1212/2</f>
        <v>606</v>
      </c>
      <c r="G95">
        <f t="shared" ref="F95:G96" si="225">C95-C94</f>
        <v>166</v>
      </c>
      <c r="H95">
        <f t="shared" ref="H95" si="226">D95-D94</f>
        <v>451</v>
      </c>
      <c r="I95">
        <f t="shared" ref="I95" si="227">B95-C95-D95</f>
        <v>92496</v>
      </c>
      <c r="J95">
        <f t="shared" ref="J95" si="228">F95/I94*$B$2/($B$2-B94)</f>
        <v>6.5675951855916747E-3</v>
      </c>
      <c r="K95">
        <f t="shared" ref="K95" si="229">G95/I94</f>
        <v>1.7944587977126055E-3</v>
      </c>
      <c r="L95">
        <f t="shared" ref="L95" si="230">H95/I94</f>
        <v>4.8753067335444884E-3</v>
      </c>
      <c r="M95">
        <f t="shared" ref="M95" si="231">J95/(K95+L95)</f>
        <v>0.9846815686118785</v>
      </c>
      <c r="N95" s="47">
        <f t="shared" ref="N95" si="232">C95/B95</f>
        <v>0.14809912801839786</v>
      </c>
    </row>
    <row r="96" spans="1:14" x14ac:dyDescent="0.25">
      <c r="A96" s="4">
        <v>43954</v>
      </c>
      <c r="B96">
        <v>167272</v>
      </c>
      <c r="C96">
        <v>24864</v>
      </c>
      <c r="D96">
        <v>49973</v>
      </c>
      <c r="F96">
        <f t="shared" si="225"/>
        <v>296</v>
      </c>
      <c r="G96">
        <f t="shared" ref="G96" si="233">C96-C95</f>
        <v>135</v>
      </c>
      <c r="H96">
        <f t="shared" ref="H96" si="234">D96-D95</f>
        <v>222</v>
      </c>
      <c r="I96">
        <f t="shared" ref="I96" si="235">B96-C96-D96</f>
        <v>92435</v>
      </c>
      <c r="J96">
        <f t="shared" ref="J96" si="236">F96/I95*$B$2/($B$2-B95)</f>
        <v>3.2083456450756015E-3</v>
      </c>
      <c r="K96">
        <f t="shared" ref="K96" si="237">G96/I95</f>
        <v>1.4595225739491438E-3</v>
      </c>
      <c r="L96">
        <f t="shared" ref="L96" si="238">H96/I95</f>
        <v>2.4001037882719254E-3</v>
      </c>
      <c r="M96">
        <f t="shared" ref="M96" si="239">J96/(K96+L96)</f>
        <v>0.83125809184009192</v>
      </c>
      <c r="N96" s="47">
        <f t="shared" ref="N96" si="240">C96/B96</f>
        <v>0.14864412453967191</v>
      </c>
    </row>
    <row r="97" spans="1:14" x14ac:dyDescent="0.25">
      <c r="A97" s="4">
        <v>43955</v>
      </c>
      <c r="B97">
        <v>167886</v>
      </c>
      <c r="C97">
        <v>25168</v>
      </c>
      <c r="D97">
        <v>50438</v>
      </c>
      <c r="F97">
        <f t="shared" ref="F97" si="241">B97-B96</f>
        <v>614</v>
      </c>
      <c r="G97">
        <f t="shared" ref="G97" si="242">C97-C96</f>
        <v>304</v>
      </c>
      <c r="H97">
        <f t="shared" ref="H97" si="243">D97-D96</f>
        <v>465</v>
      </c>
      <c r="I97">
        <f t="shared" ref="I97" si="244">B97-C97-D97</f>
        <v>92280</v>
      </c>
      <c r="J97">
        <f t="shared" ref="J97" si="245">F97/I96*$B$2/($B$2-B96)</f>
        <v>6.6595715768859786E-3</v>
      </c>
      <c r="K97">
        <f t="shared" ref="K97" si="246">G97/I96</f>
        <v>3.28879753340185E-3</v>
      </c>
      <c r="L97">
        <f t="shared" ref="L97" si="247">H97/I96</f>
        <v>5.0305620165521717E-3</v>
      </c>
      <c r="M97">
        <f t="shared" ref="M97" si="248">J97/(K97+L97)</f>
        <v>0.80049089559096931</v>
      </c>
      <c r="N97" s="47">
        <f t="shared" ref="N97" si="249">C97/B97</f>
        <v>0.14991124930012031</v>
      </c>
    </row>
    <row r="98" spans="1:14" x14ac:dyDescent="0.25">
      <c r="A98" s="4">
        <v>43956</v>
      </c>
      <c r="B98">
        <v>168935</v>
      </c>
      <c r="C98">
        <v>25498</v>
      </c>
      <c r="D98">
        <v>51803</v>
      </c>
      <c r="F98">
        <f t="shared" ref="F98" si="250">B98-B97</f>
        <v>1049</v>
      </c>
      <c r="G98">
        <f t="shared" ref="G98" si="251">C98-C97</f>
        <v>330</v>
      </c>
      <c r="H98">
        <f t="shared" ref="H98" si="252">D98-D97</f>
        <v>1365</v>
      </c>
      <c r="I98">
        <f t="shared" ref="I98" si="253">B98-C98-D98</f>
        <v>91634</v>
      </c>
      <c r="J98">
        <f t="shared" ref="J98" si="254">F98/I97*$B$2/($B$2-B97)</f>
        <v>1.13968901829915E-2</v>
      </c>
      <c r="K98">
        <f t="shared" ref="K98" si="255">G98/I97</f>
        <v>3.5760728218465539E-3</v>
      </c>
      <c r="L98">
        <f t="shared" ref="L98" si="256">H98/I97</f>
        <v>1.4791937581274383E-2</v>
      </c>
      <c r="M98">
        <f t="shared" ref="M98" si="257">J98/(K98+L98)</f>
        <v>0.62047494164392658</v>
      </c>
      <c r="N98" s="47">
        <f t="shared" ref="N98" si="258">C98/B98</f>
        <v>0.15093379110308699</v>
      </c>
    </row>
    <row r="99" spans="1:14" x14ac:dyDescent="0.25">
      <c r="A99" s="4">
        <v>43957</v>
      </c>
      <c r="B99">
        <v>172465</v>
      </c>
      <c r="C99">
        <v>25772</v>
      </c>
      <c r="D99">
        <v>53022</v>
      </c>
      <c r="F99">
        <f t="shared" ref="F99" si="259">B99-B98</f>
        <v>3530</v>
      </c>
      <c r="G99">
        <f t="shared" ref="G99" si="260">C99-C98</f>
        <v>274</v>
      </c>
      <c r="H99">
        <f t="shared" ref="H99" si="261">D99-D98</f>
        <v>1219</v>
      </c>
      <c r="I99">
        <f t="shared" ref="I99" si="262">B99-C99-D99</f>
        <v>93671</v>
      </c>
      <c r="J99">
        <f t="shared" ref="J99" si="263">F99/I98*$B$2/($B$2-B98)</f>
        <v>3.862277902587969E-2</v>
      </c>
      <c r="K99">
        <f t="shared" ref="K99" si="264">G99/I98</f>
        <v>2.9901564921317415E-3</v>
      </c>
      <c r="L99">
        <f t="shared" ref="L99" si="265">H99/I98</f>
        <v>1.3302922496016762E-2</v>
      </c>
      <c r="M99">
        <f t="shared" ref="M99" si="266">J99/(K99+L99)</f>
        <v>2.3705021656111587</v>
      </c>
      <c r="N99" s="47">
        <f t="shared" ref="N99" si="267">C99/B99</f>
        <v>0.14943321833415477</v>
      </c>
    </row>
  </sheetData>
  <hyperlinks>
    <hyperlink ref="D2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pane xSplit="1" ySplit="3" topLeftCell="B82" activePane="bottomRight" state="frozen"/>
      <selection pane="topRight" activeCell="B1" sqref="B1"/>
      <selection pane="bottomLeft" activeCell="A4" sqref="A4"/>
      <selection pane="bottomRight" activeCell="N3" sqref="N3"/>
    </sheetView>
  </sheetViews>
  <sheetFormatPr defaultColWidth="10.6640625" defaultRowHeight="13.2" x14ac:dyDescent="0.25"/>
  <sheetData>
    <row r="1" spans="1:14" x14ac:dyDescent="0.25">
      <c r="A1" s="2" t="s">
        <v>19</v>
      </c>
      <c r="D1" t="s">
        <v>186</v>
      </c>
    </row>
    <row r="2" spans="1:14" x14ac:dyDescent="0.25">
      <c r="A2" t="s">
        <v>70</v>
      </c>
      <c r="B2">
        <v>83783942</v>
      </c>
      <c r="D2" s="24" t="s">
        <v>71</v>
      </c>
      <c r="E2" s="24"/>
      <c r="N2" s="45">
        <f>N99/'Country Statistics'!$G$30</f>
        <v>1.6884784134118331</v>
      </c>
    </row>
    <row r="3" spans="1:14" s="2" customFormat="1" x14ac:dyDescent="0.25">
      <c r="A3" s="2" t="s">
        <v>20</v>
      </c>
      <c r="B3" s="2" t="s">
        <v>21</v>
      </c>
      <c r="C3" s="2" t="s">
        <v>22</v>
      </c>
      <c r="D3" s="2" t="s">
        <v>8</v>
      </c>
      <c r="E3" s="2" t="s">
        <v>152</v>
      </c>
      <c r="F3" s="2" t="s">
        <v>23</v>
      </c>
      <c r="G3" s="2" t="s">
        <v>24</v>
      </c>
      <c r="H3" s="2" t="s">
        <v>25</v>
      </c>
      <c r="I3" s="2" t="s">
        <v>53</v>
      </c>
      <c r="J3" s="2" t="s">
        <v>26</v>
      </c>
      <c r="K3" s="2" t="s">
        <v>27</v>
      </c>
      <c r="L3" s="2" t="s">
        <v>28</v>
      </c>
      <c r="M3" s="2" t="s">
        <v>69</v>
      </c>
      <c r="N3" s="2" t="s">
        <v>66</v>
      </c>
    </row>
    <row r="4" spans="1:14" x14ac:dyDescent="0.25">
      <c r="A4" s="4">
        <v>43862</v>
      </c>
      <c r="B4">
        <v>8</v>
      </c>
      <c r="C4">
        <v>0</v>
      </c>
      <c r="D4">
        <v>0</v>
      </c>
      <c r="I4">
        <f>B4-C4-D4</f>
        <v>8</v>
      </c>
    </row>
    <row r="5" spans="1:14" x14ac:dyDescent="0.25">
      <c r="A5" s="4">
        <v>43863</v>
      </c>
      <c r="B5">
        <v>10</v>
      </c>
      <c r="C5">
        <v>0</v>
      </c>
      <c r="D5">
        <v>0</v>
      </c>
      <c r="F5">
        <f>B5-B4</f>
        <v>2</v>
      </c>
      <c r="G5">
        <f>C5-C4</f>
        <v>0</v>
      </c>
      <c r="H5">
        <f>D5-D4</f>
        <v>0</v>
      </c>
      <c r="I5">
        <f t="shared" ref="I5:I55" si="0">B5-C5-D5</f>
        <v>10</v>
      </c>
    </row>
    <row r="6" spans="1:14" x14ac:dyDescent="0.25">
      <c r="A6" s="4">
        <v>43864</v>
      </c>
      <c r="B6">
        <v>12</v>
      </c>
      <c r="C6">
        <v>0</v>
      </c>
      <c r="D6">
        <v>0</v>
      </c>
      <c r="F6">
        <f t="shared" ref="F6:F55" si="1">B6-B5</f>
        <v>2</v>
      </c>
      <c r="G6">
        <f t="shared" ref="G6:G55" si="2">C6-C5</f>
        <v>0</v>
      </c>
      <c r="H6">
        <f t="shared" ref="H6:H55" si="3">D6-D5</f>
        <v>0</v>
      </c>
      <c r="I6">
        <f t="shared" si="0"/>
        <v>12</v>
      </c>
    </row>
    <row r="7" spans="1:14" x14ac:dyDescent="0.25">
      <c r="A7" s="4">
        <v>43865</v>
      </c>
      <c r="B7">
        <v>12</v>
      </c>
      <c r="C7">
        <v>0</v>
      </c>
      <c r="D7">
        <v>0</v>
      </c>
      <c r="F7">
        <f t="shared" si="1"/>
        <v>0</v>
      </c>
      <c r="G7">
        <f t="shared" si="2"/>
        <v>0</v>
      </c>
      <c r="H7">
        <f t="shared" si="3"/>
        <v>0</v>
      </c>
      <c r="I7">
        <f t="shared" si="0"/>
        <v>12</v>
      </c>
    </row>
    <row r="8" spans="1:14" x14ac:dyDescent="0.25">
      <c r="A8" s="4">
        <v>43866</v>
      </c>
      <c r="B8">
        <v>12</v>
      </c>
      <c r="C8">
        <v>0</v>
      </c>
      <c r="D8">
        <v>0</v>
      </c>
      <c r="F8">
        <f t="shared" si="1"/>
        <v>0</v>
      </c>
      <c r="G8">
        <f t="shared" si="2"/>
        <v>0</v>
      </c>
      <c r="H8">
        <f t="shared" si="3"/>
        <v>0</v>
      </c>
      <c r="I8">
        <f t="shared" si="0"/>
        <v>12</v>
      </c>
    </row>
    <row r="9" spans="1:14" x14ac:dyDescent="0.25">
      <c r="A9" s="4">
        <v>43867</v>
      </c>
      <c r="B9">
        <v>12</v>
      </c>
      <c r="C9">
        <v>0</v>
      </c>
      <c r="D9">
        <v>0</v>
      </c>
      <c r="F9">
        <f t="shared" si="1"/>
        <v>0</v>
      </c>
      <c r="G9">
        <f t="shared" si="2"/>
        <v>0</v>
      </c>
      <c r="H9">
        <f t="shared" si="3"/>
        <v>0</v>
      </c>
      <c r="I9">
        <f t="shared" si="0"/>
        <v>12</v>
      </c>
    </row>
    <row r="10" spans="1:14" x14ac:dyDescent="0.25">
      <c r="A10" s="4">
        <v>43868</v>
      </c>
      <c r="B10">
        <v>13</v>
      </c>
      <c r="C10">
        <v>0</v>
      </c>
      <c r="D10">
        <v>0</v>
      </c>
      <c r="F10">
        <f t="shared" si="1"/>
        <v>1</v>
      </c>
      <c r="G10">
        <f t="shared" si="2"/>
        <v>0</v>
      </c>
      <c r="H10">
        <f t="shared" si="3"/>
        <v>0</v>
      </c>
      <c r="I10">
        <f t="shared" si="0"/>
        <v>13</v>
      </c>
    </row>
    <row r="11" spans="1:14" x14ac:dyDescent="0.25">
      <c r="A11" s="4">
        <v>43869</v>
      </c>
      <c r="B11">
        <v>13</v>
      </c>
      <c r="C11">
        <v>0</v>
      </c>
      <c r="D11">
        <v>0</v>
      </c>
      <c r="F11">
        <f t="shared" si="1"/>
        <v>0</v>
      </c>
      <c r="G11">
        <f t="shared" si="2"/>
        <v>0</v>
      </c>
      <c r="H11">
        <f t="shared" si="3"/>
        <v>0</v>
      </c>
      <c r="I11">
        <f t="shared" si="0"/>
        <v>13</v>
      </c>
    </row>
    <row r="12" spans="1:14" x14ac:dyDescent="0.25">
      <c r="A12" s="4">
        <v>43870</v>
      </c>
      <c r="B12">
        <v>14</v>
      </c>
      <c r="C12">
        <v>0</v>
      </c>
      <c r="D12">
        <v>0</v>
      </c>
      <c r="F12">
        <f t="shared" si="1"/>
        <v>1</v>
      </c>
      <c r="G12">
        <f t="shared" si="2"/>
        <v>0</v>
      </c>
      <c r="H12">
        <f t="shared" si="3"/>
        <v>0</v>
      </c>
      <c r="I12">
        <f t="shared" si="0"/>
        <v>14</v>
      </c>
    </row>
    <row r="13" spans="1:14" x14ac:dyDescent="0.25">
      <c r="A13" s="4">
        <v>43871</v>
      </c>
      <c r="B13">
        <v>14</v>
      </c>
      <c r="C13">
        <v>0</v>
      </c>
      <c r="D13">
        <v>0</v>
      </c>
      <c r="F13">
        <f t="shared" si="1"/>
        <v>0</v>
      </c>
      <c r="G13">
        <f t="shared" si="2"/>
        <v>0</v>
      </c>
      <c r="H13">
        <f t="shared" si="3"/>
        <v>0</v>
      </c>
      <c r="I13">
        <f t="shared" si="0"/>
        <v>14</v>
      </c>
    </row>
    <row r="14" spans="1:14" x14ac:dyDescent="0.25">
      <c r="A14" s="4">
        <v>43872</v>
      </c>
      <c r="B14">
        <v>16</v>
      </c>
      <c r="C14">
        <v>0</v>
      </c>
      <c r="D14">
        <v>0</v>
      </c>
      <c r="F14">
        <f t="shared" si="1"/>
        <v>2</v>
      </c>
      <c r="G14">
        <f t="shared" si="2"/>
        <v>0</v>
      </c>
      <c r="H14">
        <f t="shared" si="3"/>
        <v>0</v>
      </c>
      <c r="I14">
        <f t="shared" si="0"/>
        <v>16</v>
      </c>
    </row>
    <row r="15" spans="1:14" x14ac:dyDescent="0.25">
      <c r="A15" s="4">
        <v>43873</v>
      </c>
      <c r="B15">
        <v>16</v>
      </c>
      <c r="C15">
        <v>0</v>
      </c>
      <c r="D15">
        <v>0</v>
      </c>
      <c r="F15">
        <f t="shared" si="1"/>
        <v>0</v>
      </c>
      <c r="G15">
        <f t="shared" si="2"/>
        <v>0</v>
      </c>
      <c r="H15">
        <f t="shared" si="3"/>
        <v>0</v>
      </c>
      <c r="I15">
        <f t="shared" si="0"/>
        <v>16</v>
      </c>
    </row>
    <row r="16" spans="1:14" x14ac:dyDescent="0.25">
      <c r="A16" s="4">
        <v>43874</v>
      </c>
      <c r="B16">
        <v>16</v>
      </c>
      <c r="C16">
        <v>0</v>
      </c>
      <c r="D16">
        <v>1</v>
      </c>
      <c r="F16">
        <f t="shared" si="1"/>
        <v>0</v>
      </c>
      <c r="G16">
        <f t="shared" si="2"/>
        <v>0</v>
      </c>
      <c r="H16">
        <f t="shared" si="3"/>
        <v>1</v>
      </c>
      <c r="I16">
        <f t="shared" si="0"/>
        <v>15</v>
      </c>
    </row>
    <row r="17" spans="1:9" x14ac:dyDescent="0.25">
      <c r="A17" s="4">
        <v>43875</v>
      </c>
      <c r="B17">
        <v>16</v>
      </c>
      <c r="C17">
        <v>0</v>
      </c>
      <c r="D17">
        <v>1</v>
      </c>
      <c r="F17">
        <f t="shared" si="1"/>
        <v>0</v>
      </c>
      <c r="G17">
        <f t="shared" si="2"/>
        <v>0</v>
      </c>
      <c r="H17">
        <f t="shared" si="3"/>
        <v>0</v>
      </c>
      <c r="I17">
        <f t="shared" si="0"/>
        <v>15</v>
      </c>
    </row>
    <row r="18" spans="1:9" x14ac:dyDescent="0.25">
      <c r="A18" s="4">
        <v>43876</v>
      </c>
      <c r="B18">
        <v>16</v>
      </c>
      <c r="C18">
        <v>0</v>
      </c>
      <c r="D18">
        <v>1</v>
      </c>
      <c r="F18">
        <f t="shared" si="1"/>
        <v>0</v>
      </c>
      <c r="G18">
        <f t="shared" si="2"/>
        <v>0</v>
      </c>
      <c r="H18">
        <f t="shared" si="3"/>
        <v>0</v>
      </c>
      <c r="I18">
        <f t="shared" si="0"/>
        <v>15</v>
      </c>
    </row>
    <row r="19" spans="1:9" x14ac:dyDescent="0.25">
      <c r="A19" s="4">
        <v>43877</v>
      </c>
      <c r="B19">
        <v>16</v>
      </c>
      <c r="C19">
        <v>0</v>
      </c>
      <c r="D19">
        <v>1</v>
      </c>
      <c r="F19">
        <f t="shared" si="1"/>
        <v>0</v>
      </c>
      <c r="G19">
        <f t="shared" si="2"/>
        <v>0</v>
      </c>
      <c r="H19">
        <f t="shared" si="3"/>
        <v>0</v>
      </c>
      <c r="I19">
        <f t="shared" si="0"/>
        <v>15</v>
      </c>
    </row>
    <row r="20" spans="1:9" x14ac:dyDescent="0.25">
      <c r="A20" s="4">
        <v>43878</v>
      </c>
      <c r="B20">
        <v>16</v>
      </c>
      <c r="C20">
        <v>0</v>
      </c>
      <c r="D20">
        <v>1</v>
      </c>
      <c r="F20">
        <f t="shared" si="1"/>
        <v>0</v>
      </c>
      <c r="G20">
        <f t="shared" si="2"/>
        <v>0</v>
      </c>
      <c r="H20">
        <f t="shared" si="3"/>
        <v>0</v>
      </c>
      <c r="I20">
        <f t="shared" si="0"/>
        <v>15</v>
      </c>
    </row>
    <row r="21" spans="1:9" x14ac:dyDescent="0.25">
      <c r="A21" s="4">
        <v>43879</v>
      </c>
      <c r="B21">
        <v>16</v>
      </c>
      <c r="C21">
        <v>0</v>
      </c>
      <c r="D21">
        <v>12</v>
      </c>
      <c r="F21">
        <f t="shared" si="1"/>
        <v>0</v>
      </c>
      <c r="G21">
        <f t="shared" si="2"/>
        <v>0</v>
      </c>
      <c r="H21">
        <f t="shared" si="3"/>
        <v>11</v>
      </c>
      <c r="I21">
        <f t="shared" si="0"/>
        <v>4</v>
      </c>
    </row>
    <row r="22" spans="1:9" x14ac:dyDescent="0.25">
      <c r="A22" s="4">
        <v>43880</v>
      </c>
      <c r="B22">
        <v>16</v>
      </c>
      <c r="C22">
        <v>0</v>
      </c>
      <c r="D22">
        <v>12</v>
      </c>
      <c r="F22">
        <f t="shared" si="1"/>
        <v>0</v>
      </c>
      <c r="G22">
        <f t="shared" si="2"/>
        <v>0</v>
      </c>
      <c r="H22">
        <f t="shared" si="3"/>
        <v>0</v>
      </c>
      <c r="I22">
        <f t="shared" si="0"/>
        <v>4</v>
      </c>
    </row>
    <row r="23" spans="1:9" x14ac:dyDescent="0.25">
      <c r="A23" s="4">
        <v>43881</v>
      </c>
      <c r="B23">
        <v>16</v>
      </c>
      <c r="C23">
        <v>0</v>
      </c>
      <c r="D23">
        <v>12</v>
      </c>
      <c r="F23">
        <f t="shared" si="1"/>
        <v>0</v>
      </c>
      <c r="G23">
        <f t="shared" si="2"/>
        <v>0</v>
      </c>
      <c r="H23">
        <f t="shared" si="3"/>
        <v>0</v>
      </c>
      <c r="I23">
        <f t="shared" si="0"/>
        <v>4</v>
      </c>
    </row>
    <row r="24" spans="1:9" x14ac:dyDescent="0.25">
      <c r="A24" s="4">
        <v>43882</v>
      </c>
      <c r="B24">
        <v>16</v>
      </c>
      <c r="C24">
        <v>0</v>
      </c>
      <c r="D24">
        <v>14</v>
      </c>
      <c r="F24">
        <f t="shared" si="1"/>
        <v>0</v>
      </c>
      <c r="G24">
        <f t="shared" si="2"/>
        <v>0</v>
      </c>
      <c r="H24">
        <f t="shared" si="3"/>
        <v>2</v>
      </c>
      <c r="I24">
        <f t="shared" si="0"/>
        <v>2</v>
      </c>
    </row>
    <row r="25" spans="1:9" x14ac:dyDescent="0.25">
      <c r="A25" s="4">
        <v>43883</v>
      </c>
      <c r="B25">
        <v>16</v>
      </c>
      <c r="C25">
        <v>0</v>
      </c>
      <c r="D25">
        <v>14</v>
      </c>
      <c r="F25">
        <f t="shared" si="1"/>
        <v>0</v>
      </c>
      <c r="G25">
        <f t="shared" si="2"/>
        <v>0</v>
      </c>
      <c r="H25">
        <f t="shared" si="3"/>
        <v>0</v>
      </c>
      <c r="I25">
        <f t="shared" si="0"/>
        <v>2</v>
      </c>
    </row>
    <row r="26" spans="1:9" x14ac:dyDescent="0.25">
      <c r="A26" s="4">
        <v>43884</v>
      </c>
      <c r="B26">
        <v>16</v>
      </c>
      <c r="C26">
        <v>0</v>
      </c>
      <c r="D26">
        <v>14</v>
      </c>
      <c r="F26">
        <f t="shared" si="1"/>
        <v>0</v>
      </c>
      <c r="G26">
        <f t="shared" si="2"/>
        <v>0</v>
      </c>
      <c r="H26">
        <f t="shared" si="3"/>
        <v>0</v>
      </c>
      <c r="I26">
        <f t="shared" si="0"/>
        <v>2</v>
      </c>
    </row>
    <row r="27" spans="1:9" x14ac:dyDescent="0.25">
      <c r="A27" s="4">
        <v>43885</v>
      </c>
      <c r="B27">
        <v>16</v>
      </c>
      <c r="C27">
        <v>0</v>
      </c>
      <c r="D27">
        <v>14</v>
      </c>
      <c r="F27">
        <f t="shared" si="1"/>
        <v>0</v>
      </c>
      <c r="G27">
        <f t="shared" si="2"/>
        <v>0</v>
      </c>
      <c r="H27">
        <f t="shared" si="3"/>
        <v>0</v>
      </c>
      <c r="I27">
        <f t="shared" si="0"/>
        <v>2</v>
      </c>
    </row>
    <row r="28" spans="1:9" x14ac:dyDescent="0.25">
      <c r="A28" s="4">
        <v>43886</v>
      </c>
      <c r="B28">
        <v>17</v>
      </c>
      <c r="C28">
        <v>0</v>
      </c>
      <c r="D28">
        <v>14</v>
      </c>
      <c r="F28">
        <f t="shared" si="1"/>
        <v>1</v>
      </c>
      <c r="G28">
        <f t="shared" si="2"/>
        <v>0</v>
      </c>
      <c r="H28">
        <f t="shared" si="3"/>
        <v>0</v>
      </c>
      <c r="I28">
        <f t="shared" si="0"/>
        <v>3</v>
      </c>
    </row>
    <row r="29" spans="1:9" x14ac:dyDescent="0.25">
      <c r="A29" s="4">
        <v>43887</v>
      </c>
      <c r="B29">
        <v>27</v>
      </c>
      <c r="C29">
        <v>0</v>
      </c>
      <c r="D29">
        <v>15</v>
      </c>
      <c r="F29">
        <f t="shared" si="1"/>
        <v>10</v>
      </c>
      <c r="G29">
        <f t="shared" si="2"/>
        <v>0</v>
      </c>
      <c r="H29">
        <f t="shared" si="3"/>
        <v>1</v>
      </c>
      <c r="I29">
        <f t="shared" si="0"/>
        <v>12</v>
      </c>
    </row>
    <row r="30" spans="1:9" x14ac:dyDescent="0.25">
      <c r="A30" s="4">
        <v>43888</v>
      </c>
      <c r="B30">
        <v>46</v>
      </c>
      <c r="C30">
        <v>0</v>
      </c>
      <c r="D30">
        <v>16</v>
      </c>
      <c r="F30">
        <f t="shared" si="1"/>
        <v>19</v>
      </c>
      <c r="G30">
        <f t="shared" si="2"/>
        <v>0</v>
      </c>
      <c r="H30">
        <f t="shared" si="3"/>
        <v>1</v>
      </c>
      <c r="I30">
        <f t="shared" si="0"/>
        <v>30</v>
      </c>
    </row>
    <row r="31" spans="1:9" x14ac:dyDescent="0.25">
      <c r="A31" s="4">
        <v>43889</v>
      </c>
      <c r="B31">
        <v>48</v>
      </c>
      <c r="C31">
        <v>0</v>
      </c>
      <c r="D31">
        <v>16</v>
      </c>
      <c r="F31">
        <f t="shared" si="1"/>
        <v>2</v>
      </c>
      <c r="G31">
        <f t="shared" si="2"/>
        <v>0</v>
      </c>
      <c r="H31">
        <f t="shared" si="3"/>
        <v>0</v>
      </c>
      <c r="I31">
        <f t="shared" si="0"/>
        <v>32</v>
      </c>
    </row>
    <row r="32" spans="1:9" x14ac:dyDescent="0.25">
      <c r="A32" s="4">
        <v>43890</v>
      </c>
      <c r="B32">
        <v>79</v>
      </c>
      <c r="C32">
        <v>0</v>
      </c>
      <c r="D32">
        <v>16</v>
      </c>
      <c r="F32">
        <f t="shared" si="1"/>
        <v>31</v>
      </c>
      <c r="G32">
        <f t="shared" si="2"/>
        <v>0</v>
      </c>
      <c r="H32">
        <f t="shared" si="3"/>
        <v>0</v>
      </c>
      <c r="I32">
        <f t="shared" si="0"/>
        <v>63</v>
      </c>
    </row>
    <row r="33" spans="1:14" x14ac:dyDescent="0.25">
      <c r="A33" s="4">
        <v>43891</v>
      </c>
      <c r="B33">
        <v>130</v>
      </c>
      <c r="C33">
        <v>0</v>
      </c>
      <c r="D33">
        <v>16</v>
      </c>
      <c r="F33">
        <f t="shared" si="1"/>
        <v>51</v>
      </c>
      <c r="G33">
        <f t="shared" si="2"/>
        <v>0</v>
      </c>
      <c r="H33">
        <f t="shared" si="3"/>
        <v>0</v>
      </c>
      <c r="I33">
        <f t="shared" si="0"/>
        <v>114</v>
      </c>
      <c r="J33">
        <f>F33/I32*$B$2/($B$2-B32)</f>
        <v>0.80952457282569923</v>
      </c>
      <c r="K33">
        <f>G33/I32</f>
        <v>0</v>
      </c>
      <c r="L33">
        <f>H33/I32</f>
        <v>0</v>
      </c>
      <c r="M33" s="19">
        <v>0</v>
      </c>
      <c r="N33" s="47">
        <f>C33/B33</f>
        <v>0</v>
      </c>
    </row>
    <row r="34" spans="1:14" x14ac:dyDescent="0.25">
      <c r="A34" s="4">
        <v>43892</v>
      </c>
      <c r="B34">
        <v>159</v>
      </c>
      <c r="C34">
        <v>0</v>
      </c>
      <c r="D34">
        <v>16</v>
      </c>
      <c r="F34">
        <f t="shared" si="1"/>
        <v>29</v>
      </c>
      <c r="G34">
        <f t="shared" si="2"/>
        <v>0</v>
      </c>
      <c r="H34">
        <f t="shared" si="3"/>
        <v>0</v>
      </c>
      <c r="I34">
        <f t="shared" si="0"/>
        <v>143</v>
      </c>
      <c r="J34">
        <f t="shared" ref="J34:J72" si="4">F34/I33*$B$2/($B$2-B33)</f>
        <v>0.25438635962069334</v>
      </c>
      <c r="K34">
        <f t="shared" ref="K34:K69" si="5">G34/I33</f>
        <v>0</v>
      </c>
      <c r="L34">
        <f t="shared" ref="L34:L69" si="6">H34/I33</f>
        <v>0</v>
      </c>
      <c r="M34" s="19">
        <v>0</v>
      </c>
      <c r="N34" s="47">
        <f t="shared" ref="N34:N82" si="7">C34/B34</f>
        <v>0</v>
      </c>
    </row>
    <row r="35" spans="1:14" x14ac:dyDescent="0.25">
      <c r="A35" s="4">
        <v>43893</v>
      </c>
      <c r="B35">
        <v>196</v>
      </c>
      <c r="C35">
        <v>0</v>
      </c>
      <c r="D35">
        <v>16</v>
      </c>
      <c r="F35">
        <f t="shared" si="1"/>
        <v>37</v>
      </c>
      <c r="G35">
        <f t="shared" si="2"/>
        <v>0</v>
      </c>
      <c r="H35">
        <f t="shared" si="3"/>
        <v>0</v>
      </c>
      <c r="I35">
        <f t="shared" si="0"/>
        <v>180</v>
      </c>
      <c r="J35">
        <f t="shared" si="4"/>
        <v>0.25874174976540049</v>
      </c>
      <c r="K35">
        <f t="shared" si="5"/>
        <v>0</v>
      </c>
      <c r="L35">
        <f t="shared" si="6"/>
        <v>0</v>
      </c>
      <c r="M35" s="19">
        <v>0</v>
      </c>
      <c r="N35" s="47">
        <f t="shared" si="7"/>
        <v>0</v>
      </c>
    </row>
    <row r="36" spans="1:14" x14ac:dyDescent="0.25">
      <c r="A36" s="4">
        <v>43894</v>
      </c>
      <c r="B36">
        <v>262</v>
      </c>
      <c r="C36">
        <v>0</v>
      </c>
      <c r="D36">
        <v>16</v>
      </c>
      <c r="F36">
        <f t="shared" si="1"/>
        <v>66</v>
      </c>
      <c r="G36">
        <f t="shared" si="2"/>
        <v>0</v>
      </c>
      <c r="H36">
        <f t="shared" si="3"/>
        <v>0</v>
      </c>
      <c r="I36">
        <f t="shared" si="0"/>
        <v>246</v>
      </c>
      <c r="J36">
        <f t="shared" si="4"/>
        <v>0.36666752443049433</v>
      </c>
      <c r="K36">
        <f t="shared" si="5"/>
        <v>0</v>
      </c>
      <c r="L36">
        <f t="shared" si="6"/>
        <v>0</v>
      </c>
      <c r="M36" s="19">
        <v>0</v>
      </c>
      <c r="N36" s="47">
        <f t="shared" si="7"/>
        <v>0</v>
      </c>
    </row>
    <row r="37" spans="1:14" x14ac:dyDescent="0.25">
      <c r="A37" s="4">
        <v>43895</v>
      </c>
      <c r="B37">
        <v>482</v>
      </c>
      <c r="C37">
        <v>0</v>
      </c>
      <c r="D37">
        <v>16</v>
      </c>
      <c r="F37">
        <f t="shared" si="1"/>
        <v>220</v>
      </c>
      <c r="G37">
        <f t="shared" si="2"/>
        <v>0</v>
      </c>
      <c r="H37">
        <f t="shared" si="3"/>
        <v>0</v>
      </c>
      <c r="I37">
        <f t="shared" si="0"/>
        <v>466</v>
      </c>
      <c r="J37">
        <f t="shared" si="4"/>
        <v>0.89431173968350608</v>
      </c>
      <c r="K37">
        <f t="shared" si="5"/>
        <v>0</v>
      </c>
      <c r="L37">
        <f t="shared" si="6"/>
        <v>0</v>
      </c>
      <c r="M37" s="19">
        <v>0</v>
      </c>
      <c r="N37" s="47">
        <f t="shared" si="7"/>
        <v>0</v>
      </c>
    </row>
    <row r="38" spans="1:14" x14ac:dyDescent="0.25">
      <c r="A38" s="4">
        <v>43896</v>
      </c>
      <c r="B38">
        <v>670</v>
      </c>
      <c r="C38">
        <v>0</v>
      </c>
      <c r="D38">
        <v>17</v>
      </c>
      <c r="E38" s="21" t="s">
        <v>153</v>
      </c>
      <c r="F38">
        <f t="shared" si="1"/>
        <v>188</v>
      </c>
      <c r="G38">
        <f t="shared" si="2"/>
        <v>0</v>
      </c>
      <c r="H38">
        <f t="shared" si="3"/>
        <v>1</v>
      </c>
      <c r="I38">
        <f t="shared" si="0"/>
        <v>653</v>
      </c>
      <c r="J38">
        <f t="shared" si="4"/>
        <v>0.40343579731756679</v>
      </c>
      <c r="K38">
        <f t="shared" si="5"/>
        <v>0</v>
      </c>
      <c r="L38">
        <f t="shared" si="6"/>
        <v>2.1459227467811159E-3</v>
      </c>
      <c r="M38">
        <f t="shared" ref="M38:M65" si="8">J38/(K38+L38)</f>
        <v>188.00108154998614</v>
      </c>
      <c r="N38" s="47">
        <f t="shared" si="7"/>
        <v>0</v>
      </c>
    </row>
    <row r="39" spans="1:14" x14ac:dyDescent="0.25">
      <c r="A39" s="4">
        <v>43897</v>
      </c>
      <c r="B39">
        <v>799</v>
      </c>
      <c r="C39">
        <v>0</v>
      </c>
      <c r="D39">
        <v>18</v>
      </c>
      <c r="F39">
        <f t="shared" si="1"/>
        <v>129</v>
      </c>
      <c r="G39">
        <f t="shared" si="2"/>
        <v>0</v>
      </c>
      <c r="H39">
        <f t="shared" si="3"/>
        <v>1</v>
      </c>
      <c r="I39">
        <f t="shared" si="0"/>
        <v>781</v>
      </c>
      <c r="J39">
        <f t="shared" si="4"/>
        <v>0.19755135006151964</v>
      </c>
      <c r="K39">
        <f t="shared" si="5"/>
        <v>0</v>
      </c>
      <c r="L39">
        <f t="shared" si="6"/>
        <v>1.5313935681470138E-3</v>
      </c>
      <c r="M39">
        <f t="shared" si="8"/>
        <v>129.00103159017232</v>
      </c>
      <c r="N39" s="47">
        <f t="shared" si="7"/>
        <v>0</v>
      </c>
    </row>
    <row r="40" spans="1:14" x14ac:dyDescent="0.25">
      <c r="A40" s="4">
        <v>43898</v>
      </c>
      <c r="B40">
        <v>1040</v>
      </c>
      <c r="C40">
        <v>0</v>
      </c>
      <c r="D40">
        <v>18</v>
      </c>
      <c r="F40">
        <f t="shared" si="1"/>
        <v>241</v>
      </c>
      <c r="G40">
        <f t="shared" si="2"/>
        <v>0</v>
      </c>
      <c r="H40">
        <f t="shared" si="3"/>
        <v>0</v>
      </c>
      <c r="I40">
        <f t="shared" si="0"/>
        <v>1022</v>
      </c>
      <c r="J40">
        <f t="shared" si="4"/>
        <v>0.30858168796724239</v>
      </c>
      <c r="K40">
        <f t="shared" si="5"/>
        <v>0</v>
      </c>
      <c r="L40">
        <f t="shared" si="6"/>
        <v>0</v>
      </c>
      <c r="M40">
        <v>0</v>
      </c>
      <c r="N40" s="47">
        <f t="shared" si="7"/>
        <v>0</v>
      </c>
    </row>
    <row r="41" spans="1:14" x14ac:dyDescent="0.25">
      <c r="A41" s="4">
        <v>43899</v>
      </c>
      <c r="B41">
        <v>1176</v>
      </c>
      <c r="C41">
        <v>2</v>
      </c>
      <c r="D41">
        <v>18</v>
      </c>
      <c r="F41">
        <f t="shared" si="1"/>
        <v>136</v>
      </c>
      <c r="G41">
        <f t="shared" si="2"/>
        <v>2</v>
      </c>
      <c r="H41">
        <f t="shared" si="3"/>
        <v>0</v>
      </c>
      <c r="I41">
        <f t="shared" si="0"/>
        <v>1156</v>
      </c>
      <c r="J41">
        <f t="shared" si="4"/>
        <v>0.1330740588773052</v>
      </c>
      <c r="K41">
        <f t="shared" si="5"/>
        <v>1.9569471624266144E-3</v>
      </c>
      <c r="L41">
        <f t="shared" si="6"/>
        <v>0</v>
      </c>
      <c r="M41">
        <f t="shared" si="8"/>
        <v>68.000844086302962</v>
      </c>
      <c r="N41" s="47">
        <f t="shared" si="7"/>
        <v>1.7006802721088435E-3</v>
      </c>
    </row>
    <row r="42" spans="1:14" x14ac:dyDescent="0.25">
      <c r="A42" s="4">
        <v>43900</v>
      </c>
      <c r="B42">
        <v>1457</v>
      </c>
      <c r="C42">
        <v>2</v>
      </c>
      <c r="D42">
        <v>18</v>
      </c>
      <c r="F42">
        <f t="shared" si="1"/>
        <v>281</v>
      </c>
      <c r="G42">
        <f t="shared" si="2"/>
        <v>0</v>
      </c>
      <c r="H42">
        <f t="shared" si="3"/>
        <v>0</v>
      </c>
      <c r="I42">
        <f t="shared" si="0"/>
        <v>1437</v>
      </c>
      <c r="J42">
        <f t="shared" si="4"/>
        <v>0.24308299671295086</v>
      </c>
      <c r="K42">
        <f t="shared" si="5"/>
        <v>0</v>
      </c>
      <c r="L42">
        <f t="shared" si="6"/>
        <v>0</v>
      </c>
      <c r="M42" s="19">
        <v>0</v>
      </c>
      <c r="N42" s="47">
        <f t="shared" si="7"/>
        <v>1.3726835964310226E-3</v>
      </c>
    </row>
    <row r="43" spans="1:14" x14ac:dyDescent="0.25">
      <c r="A43" s="4">
        <v>43901</v>
      </c>
      <c r="B43">
        <v>1908</v>
      </c>
      <c r="C43">
        <v>3</v>
      </c>
      <c r="D43">
        <v>25</v>
      </c>
      <c r="F43">
        <f t="shared" si="1"/>
        <v>451</v>
      </c>
      <c r="G43">
        <f t="shared" si="2"/>
        <v>1</v>
      </c>
      <c r="H43">
        <f t="shared" si="3"/>
        <v>7</v>
      </c>
      <c r="I43">
        <f t="shared" si="0"/>
        <v>1880</v>
      </c>
      <c r="J43">
        <f t="shared" si="4"/>
        <v>0.31385375296560847</v>
      </c>
      <c r="K43">
        <f t="shared" si="5"/>
        <v>6.9589422407794019E-4</v>
      </c>
      <c r="L43">
        <f t="shared" si="6"/>
        <v>4.8712595685455815E-3</v>
      </c>
      <c r="M43">
        <f t="shared" si="8"/>
        <v>56.375980376447416</v>
      </c>
      <c r="N43" s="47">
        <f t="shared" si="7"/>
        <v>1.5723270440251573E-3</v>
      </c>
    </row>
    <row r="44" spans="1:14" x14ac:dyDescent="0.25">
      <c r="A44" s="4">
        <v>43902</v>
      </c>
      <c r="B44">
        <v>2078</v>
      </c>
      <c r="C44">
        <v>3</v>
      </c>
      <c r="D44">
        <v>25</v>
      </c>
      <c r="E44" s="21" t="s">
        <v>155</v>
      </c>
      <c r="F44">
        <f t="shared" si="1"/>
        <v>170</v>
      </c>
      <c r="G44">
        <f t="shared" si="2"/>
        <v>0</v>
      </c>
      <c r="H44">
        <f t="shared" si="3"/>
        <v>0</v>
      </c>
      <c r="I44">
        <f t="shared" si="0"/>
        <v>2050</v>
      </c>
      <c r="J44">
        <f t="shared" si="4"/>
        <v>9.0427591209788438E-2</v>
      </c>
      <c r="K44">
        <f t="shared" si="5"/>
        <v>0</v>
      </c>
      <c r="L44">
        <f t="shared" si="6"/>
        <v>0</v>
      </c>
      <c r="M44" s="19">
        <v>0</v>
      </c>
      <c r="N44" s="47">
        <f t="shared" si="7"/>
        <v>1.4436958614051972E-3</v>
      </c>
    </row>
    <row r="45" spans="1:14" x14ac:dyDescent="0.25">
      <c r="A45" s="4">
        <v>43903</v>
      </c>
      <c r="B45">
        <v>3675</v>
      </c>
      <c r="C45">
        <v>7</v>
      </c>
      <c r="D45">
        <v>46</v>
      </c>
      <c r="F45">
        <f t="shared" si="1"/>
        <v>1597</v>
      </c>
      <c r="G45">
        <f t="shared" si="2"/>
        <v>4</v>
      </c>
      <c r="H45">
        <f t="shared" si="3"/>
        <v>21</v>
      </c>
      <c r="I45">
        <f t="shared" si="0"/>
        <v>3622</v>
      </c>
      <c r="J45">
        <f t="shared" si="4"/>
        <v>0.77904371199929956</v>
      </c>
      <c r="K45">
        <f t="shared" si="5"/>
        <v>1.9512195121951219E-3</v>
      </c>
      <c r="L45">
        <f t="shared" si="6"/>
        <v>1.0243902439024391E-2</v>
      </c>
      <c r="M45">
        <f t="shared" si="8"/>
        <v>63.88158438394256</v>
      </c>
      <c r="N45" s="47">
        <f t="shared" si="7"/>
        <v>1.9047619047619048E-3</v>
      </c>
    </row>
    <row r="46" spans="1:14" x14ac:dyDescent="0.25">
      <c r="A46" s="4">
        <v>43904</v>
      </c>
      <c r="B46">
        <v>4585</v>
      </c>
      <c r="C46">
        <v>9</v>
      </c>
      <c r="D46">
        <v>46</v>
      </c>
      <c r="E46" s="21" t="s">
        <v>154</v>
      </c>
      <c r="F46">
        <f t="shared" si="1"/>
        <v>910</v>
      </c>
      <c r="G46">
        <f t="shared" si="2"/>
        <v>2</v>
      </c>
      <c r="H46">
        <f t="shared" si="3"/>
        <v>0</v>
      </c>
      <c r="I46">
        <f t="shared" si="0"/>
        <v>4530</v>
      </c>
      <c r="J46">
        <f t="shared" si="4"/>
        <v>0.25125342819365787</v>
      </c>
      <c r="K46">
        <f t="shared" si="5"/>
        <v>5.5218111540585317E-4</v>
      </c>
      <c r="L46">
        <f t="shared" si="6"/>
        <v>0</v>
      </c>
      <c r="M46">
        <f t="shared" si="8"/>
        <v>455.01995845871437</v>
      </c>
      <c r="N46" s="47">
        <f t="shared" si="7"/>
        <v>1.9629225736095966E-3</v>
      </c>
    </row>
    <row r="47" spans="1:14" x14ac:dyDescent="0.25">
      <c r="A47" s="4">
        <v>43905</v>
      </c>
      <c r="B47">
        <v>5795</v>
      </c>
      <c r="C47">
        <v>11</v>
      </c>
      <c r="D47">
        <v>46</v>
      </c>
      <c r="F47">
        <f t="shared" si="1"/>
        <v>1210</v>
      </c>
      <c r="G47">
        <f t="shared" si="2"/>
        <v>2</v>
      </c>
      <c r="H47">
        <f t="shared" si="3"/>
        <v>0</v>
      </c>
      <c r="I47">
        <f t="shared" si="0"/>
        <v>5738</v>
      </c>
      <c r="J47">
        <f t="shared" si="4"/>
        <v>0.2671227858218474</v>
      </c>
      <c r="K47">
        <f t="shared" si="5"/>
        <v>4.4150110375275938E-4</v>
      </c>
      <c r="L47">
        <f t="shared" si="6"/>
        <v>0</v>
      </c>
      <c r="M47">
        <f t="shared" si="8"/>
        <v>605.03310988648434</v>
      </c>
      <c r="N47" s="47">
        <f t="shared" si="7"/>
        <v>1.8981880931837791E-3</v>
      </c>
    </row>
    <row r="48" spans="1:14" x14ac:dyDescent="0.25">
      <c r="A48" s="4">
        <v>43906</v>
      </c>
      <c r="B48">
        <v>7272</v>
      </c>
      <c r="C48">
        <v>17</v>
      </c>
      <c r="D48">
        <v>67</v>
      </c>
      <c r="F48">
        <f t="shared" si="1"/>
        <v>1477</v>
      </c>
      <c r="G48">
        <f t="shared" si="2"/>
        <v>6</v>
      </c>
      <c r="H48">
        <f t="shared" si="3"/>
        <v>21</v>
      </c>
      <c r="I48">
        <f t="shared" si="0"/>
        <v>7188</v>
      </c>
      <c r="J48">
        <f t="shared" si="4"/>
        <v>0.25742456696514948</v>
      </c>
      <c r="K48">
        <f t="shared" si="5"/>
        <v>1.0456605088881143E-3</v>
      </c>
      <c r="L48">
        <f t="shared" si="6"/>
        <v>3.6598117811084E-3</v>
      </c>
      <c r="M48">
        <f t="shared" si="8"/>
        <v>54.707487601704734</v>
      </c>
      <c r="N48" s="47">
        <f t="shared" si="7"/>
        <v>2.3377337733773377E-3</v>
      </c>
    </row>
    <row r="49" spans="1:14" x14ac:dyDescent="0.25">
      <c r="A49" s="4">
        <v>43907</v>
      </c>
      <c r="B49">
        <v>9257</v>
      </c>
      <c r="C49">
        <v>24</v>
      </c>
      <c r="D49">
        <v>67</v>
      </c>
      <c r="F49">
        <f t="shared" si="1"/>
        <v>1985</v>
      </c>
      <c r="G49">
        <f t="shared" si="2"/>
        <v>7</v>
      </c>
      <c r="H49">
        <f t="shared" si="3"/>
        <v>0</v>
      </c>
      <c r="I49">
        <f t="shared" si="0"/>
        <v>9166</v>
      </c>
      <c r="J49">
        <f t="shared" si="4"/>
        <v>0.27617867311970268</v>
      </c>
      <c r="K49">
        <f t="shared" si="5"/>
        <v>9.7384529771841956E-4</v>
      </c>
      <c r="L49">
        <f t="shared" si="6"/>
        <v>0</v>
      </c>
      <c r="M49">
        <f t="shared" si="8"/>
        <v>283.59604319777469</v>
      </c>
      <c r="N49" s="47">
        <f t="shared" si="7"/>
        <v>2.5926326023549746E-3</v>
      </c>
    </row>
    <row r="50" spans="1:14" x14ac:dyDescent="0.25">
      <c r="A50" s="4">
        <v>43908</v>
      </c>
      <c r="B50">
        <v>12327</v>
      </c>
      <c r="C50">
        <v>28</v>
      </c>
      <c r="D50">
        <v>105</v>
      </c>
      <c r="F50">
        <f t="shared" si="1"/>
        <v>3070</v>
      </c>
      <c r="G50">
        <f t="shared" si="2"/>
        <v>4</v>
      </c>
      <c r="H50">
        <f t="shared" si="3"/>
        <v>38</v>
      </c>
      <c r="I50">
        <f t="shared" si="0"/>
        <v>12194</v>
      </c>
      <c r="J50">
        <f t="shared" si="4"/>
        <v>0.33497045944105819</v>
      </c>
      <c r="K50">
        <f t="shared" si="5"/>
        <v>4.363953742090334E-4</v>
      </c>
      <c r="L50">
        <f t="shared" si="6"/>
        <v>4.1457560549858176E-3</v>
      </c>
      <c r="M50">
        <f t="shared" si="8"/>
        <v>73.103315029446165</v>
      </c>
      <c r="N50" s="47">
        <f t="shared" si="7"/>
        <v>2.2714366837024418E-3</v>
      </c>
    </row>
    <row r="51" spans="1:14" x14ac:dyDescent="0.25">
      <c r="A51" s="4">
        <v>43909</v>
      </c>
      <c r="B51">
        <v>15320</v>
      </c>
      <c r="C51">
        <v>44</v>
      </c>
      <c r="D51">
        <v>113</v>
      </c>
      <c r="F51">
        <f t="shared" si="1"/>
        <v>2993</v>
      </c>
      <c r="G51">
        <f t="shared" si="2"/>
        <v>16</v>
      </c>
      <c r="H51">
        <f t="shared" si="3"/>
        <v>8</v>
      </c>
      <c r="I51">
        <f t="shared" si="0"/>
        <v>15163</v>
      </c>
      <c r="J51">
        <f t="shared" si="4"/>
        <v>0.24548469904828898</v>
      </c>
      <c r="K51">
        <f t="shared" si="5"/>
        <v>1.3121207151057896E-3</v>
      </c>
      <c r="L51">
        <f t="shared" si="6"/>
        <v>6.5606035755289482E-4</v>
      </c>
      <c r="M51">
        <f t="shared" si="8"/>
        <v>124.72668417478484</v>
      </c>
      <c r="N51" s="47">
        <f t="shared" si="7"/>
        <v>2.8720626631853785E-3</v>
      </c>
    </row>
    <row r="52" spans="1:14" x14ac:dyDescent="0.25">
      <c r="A52" s="4">
        <v>43910</v>
      </c>
      <c r="B52">
        <v>19848</v>
      </c>
      <c r="C52">
        <v>67</v>
      </c>
      <c r="D52">
        <v>180</v>
      </c>
      <c r="F52">
        <f t="shared" si="1"/>
        <v>4528</v>
      </c>
      <c r="G52">
        <f t="shared" si="2"/>
        <v>23</v>
      </c>
      <c r="H52">
        <f t="shared" si="3"/>
        <v>67</v>
      </c>
      <c r="I52">
        <f t="shared" si="0"/>
        <v>19601</v>
      </c>
      <c r="J52">
        <f t="shared" si="4"/>
        <v>0.2986762581256498</v>
      </c>
      <c r="K52">
        <f t="shared" si="5"/>
        <v>1.5168502275275341E-3</v>
      </c>
      <c r="L52">
        <f t="shared" si="6"/>
        <v>4.4186506627975995E-3</v>
      </c>
      <c r="M52">
        <f t="shared" si="8"/>
        <v>50.320312243991417</v>
      </c>
      <c r="N52" s="47">
        <f t="shared" si="7"/>
        <v>3.3756549778315194E-3</v>
      </c>
    </row>
    <row r="53" spans="1:14" x14ac:dyDescent="0.25">
      <c r="A53" s="4">
        <v>43911</v>
      </c>
      <c r="B53">
        <v>22213</v>
      </c>
      <c r="C53">
        <v>84</v>
      </c>
      <c r="D53">
        <v>233</v>
      </c>
      <c r="F53">
        <f t="shared" si="1"/>
        <v>2365</v>
      </c>
      <c r="G53">
        <f t="shared" si="2"/>
        <v>17</v>
      </c>
      <c r="H53">
        <f t="shared" si="3"/>
        <v>53</v>
      </c>
      <c r="I53">
        <f t="shared" si="0"/>
        <v>21896</v>
      </c>
      <c r="J53">
        <f t="shared" si="4"/>
        <v>0.12068569917427006</v>
      </c>
      <c r="K53">
        <f t="shared" si="5"/>
        <v>8.6730268863833475E-4</v>
      </c>
      <c r="L53">
        <f t="shared" si="6"/>
        <v>2.7039436763430435E-3</v>
      </c>
      <c r="M53">
        <f t="shared" si="8"/>
        <v>33.793719850212398</v>
      </c>
      <c r="N53" s="47">
        <f t="shared" si="7"/>
        <v>3.7815693512807816E-3</v>
      </c>
    </row>
    <row r="54" spans="1:14" x14ac:dyDescent="0.25">
      <c r="A54" s="4">
        <v>43912</v>
      </c>
      <c r="B54">
        <v>24873</v>
      </c>
      <c r="C54">
        <v>94</v>
      </c>
      <c r="D54">
        <v>266</v>
      </c>
      <c r="E54" s="44" t="s">
        <v>158</v>
      </c>
      <c r="F54">
        <f t="shared" si="1"/>
        <v>2660</v>
      </c>
      <c r="G54">
        <f t="shared" si="2"/>
        <v>10</v>
      </c>
      <c r="H54">
        <f t="shared" si="3"/>
        <v>33</v>
      </c>
      <c r="I54">
        <f t="shared" si="0"/>
        <v>24513</v>
      </c>
      <c r="J54">
        <f t="shared" si="4"/>
        <v>0.12151559246490355</v>
      </c>
      <c r="K54">
        <f t="shared" si="5"/>
        <v>4.5670442089879428E-4</v>
      </c>
      <c r="L54">
        <f t="shared" si="6"/>
        <v>1.5071245889660212E-3</v>
      </c>
      <c r="M54">
        <f t="shared" si="8"/>
        <v>61.876870060733218</v>
      </c>
      <c r="N54" s="47">
        <f t="shared" si="7"/>
        <v>3.7791983275037187E-3</v>
      </c>
    </row>
    <row r="55" spans="1:14" x14ac:dyDescent="0.25">
      <c r="A55" s="4">
        <v>43913</v>
      </c>
      <c r="B55">
        <v>29056</v>
      </c>
      <c r="C55">
        <v>123</v>
      </c>
      <c r="D55">
        <v>453</v>
      </c>
      <c r="F55">
        <f t="shared" si="1"/>
        <v>4183</v>
      </c>
      <c r="G55">
        <f t="shared" si="2"/>
        <v>29</v>
      </c>
      <c r="H55">
        <f t="shared" si="3"/>
        <v>187</v>
      </c>
      <c r="I55">
        <f t="shared" si="0"/>
        <v>28480</v>
      </c>
      <c r="J55">
        <f t="shared" si="4"/>
        <v>0.17069482229955515</v>
      </c>
      <c r="K55">
        <f t="shared" si="5"/>
        <v>1.1830457308366989E-3</v>
      </c>
      <c r="L55">
        <f t="shared" si="6"/>
        <v>7.6286052298780238E-3</v>
      </c>
      <c r="M55">
        <f t="shared" si="8"/>
        <v>19.371491569578684</v>
      </c>
      <c r="N55" s="47">
        <f t="shared" si="7"/>
        <v>4.2332048458149779E-3</v>
      </c>
    </row>
    <row r="56" spans="1:14" x14ac:dyDescent="0.25">
      <c r="A56" s="4">
        <v>43914</v>
      </c>
      <c r="B56">
        <v>32986</v>
      </c>
      <c r="C56">
        <v>157</v>
      </c>
      <c r="D56">
        <v>3243</v>
      </c>
      <c r="F56">
        <f t="shared" ref="F56:F61" si="9">B56-B55</f>
        <v>3930</v>
      </c>
      <c r="G56">
        <f t="shared" ref="G56:G61" si="10">C56-C55</f>
        <v>34</v>
      </c>
      <c r="H56">
        <f t="shared" ref="H56:H61" si="11">D56-D55</f>
        <v>2790</v>
      </c>
      <c r="I56">
        <f t="shared" ref="I56:I62" si="12">B56-C56-D56</f>
        <v>29586</v>
      </c>
      <c r="J56">
        <f t="shared" si="4"/>
        <v>0.13803944466648721</v>
      </c>
      <c r="K56">
        <f t="shared" si="5"/>
        <v>1.1938202247191011E-3</v>
      </c>
      <c r="L56">
        <f t="shared" si="6"/>
        <v>9.7963483146067412E-2</v>
      </c>
      <c r="M56">
        <f t="shared" si="8"/>
        <v>1.3921258442285962</v>
      </c>
      <c r="N56" s="47">
        <f t="shared" si="7"/>
        <v>4.7595949796883528E-3</v>
      </c>
    </row>
    <row r="57" spans="1:14" x14ac:dyDescent="0.25">
      <c r="A57" s="4">
        <v>43915</v>
      </c>
      <c r="B57">
        <v>37323</v>
      </c>
      <c r="C57">
        <v>206</v>
      </c>
      <c r="D57">
        <v>3547</v>
      </c>
      <c r="F57">
        <f t="shared" si="9"/>
        <v>4337</v>
      </c>
      <c r="G57">
        <f t="shared" si="10"/>
        <v>49</v>
      </c>
      <c r="H57">
        <f t="shared" si="11"/>
        <v>304</v>
      </c>
      <c r="I57">
        <f t="shared" si="12"/>
        <v>33570</v>
      </c>
      <c r="J57">
        <f t="shared" si="4"/>
        <v>0.14664733870658722</v>
      </c>
      <c r="K57">
        <f t="shared" si="5"/>
        <v>1.6561887379165821E-3</v>
      </c>
      <c r="L57">
        <f t="shared" si="6"/>
        <v>1.0275130129115122E-2</v>
      </c>
      <c r="M57">
        <f t="shared" si="8"/>
        <v>12.290957968762294</v>
      </c>
      <c r="N57" s="47">
        <f t="shared" si="7"/>
        <v>5.519384829729657E-3</v>
      </c>
    </row>
    <row r="58" spans="1:14" x14ac:dyDescent="0.25">
      <c r="A58" s="4">
        <v>43916</v>
      </c>
      <c r="B58">
        <v>43938</v>
      </c>
      <c r="C58">
        <v>267</v>
      </c>
      <c r="D58">
        <v>5673</v>
      </c>
      <c r="F58">
        <f t="shared" si="9"/>
        <v>6615</v>
      </c>
      <c r="G58">
        <f t="shared" si="10"/>
        <v>61</v>
      </c>
      <c r="H58">
        <f t="shared" si="11"/>
        <v>2126</v>
      </c>
      <c r="I58">
        <f t="shared" si="12"/>
        <v>37998</v>
      </c>
      <c r="J58">
        <f t="shared" si="4"/>
        <v>0.19713875719257329</v>
      </c>
      <c r="K58">
        <f t="shared" si="5"/>
        <v>1.8170985999404229E-3</v>
      </c>
      <c r="L58">
        <f t="shared" si="6"/>
        <v>6.3330354483169496E-2</v>
      </c>
      <c r="M58">
        <f t="shared" si="8"/>
        <v>3.0260393593757136</v>
      </c>
      <c r="N58" s="47">
        <f t="shared" si="7"/>
        <v>6.0767445036187355E-3</v>
      </c>
    </row>
    <row r="59" spans="1:14" x14ac:dyDescent="0.25">
      <c r="A59" s="4">
        <v>43917</v>
      </c>
      <c r="B59">
        <v>50871</v>
      </c>
      <c r="C59">
        <v>342</v>
      </c>
      <c r="D59">
        <v>6658</v>
      </c>
      <c r="F59">
        <f t="shared" si="9"/>
        <v>6933</v>
      </c>
      <c r="G59">
        <f t="shared" si="10"/>
        <v>75</v>
      </c>
      <c r="H59">
        <f t="shared" si="11"/>
        <v>985</v>
      </c>
      <c r="I59">
        <f t="shared" si="12"/>
        <v>43871</v>
      </c>
      <c r="J59">
        <f t="shared" si="4"/>
        <v>0.18255270576427368</v>
      </c>
      <c r="K59">
        <f t="shared" si="5"/>
        <v>1.9737880941102163E-3</v>
      </c>
      <c r="L59">
        <f t="shared" si="6"/>
        <v>2.5922416969314174E-2</v>
      </c>
      <c r="M59">
        <f t="shared" si="8"/>
        <v>6.5439978430479915</v>
      </c>
      <c r="N59" s="47">
        <f t="shared" si="7"/>
        <v>6.7228873031786283E-3</v>
      </c>
    </row>
    <row r="60" spans="1:14" x14ac:dyDescent="0.25">
      <c r="A60" s="4">
        <v>43918</v>
      </c>
      <c r="B60">
        <v>57695</v>
      </c>
      <c r="C60">
        <v>433</v>
      </c>
      <c r="D60">
        <v>8481</v>
      </c>
      <c r="F60">
        <f t="shared" si="9"/>
        <v>6824</v>
      </c>
      <c r="G60">
        <f t="shared" si="10"/>
        <v>91</v>
      </c>
      <c r="H60">
        <f t="shared" si="11"/>
        <v>1823</v>
      </c>
      <c r="I60">
        <f t="shared" si="12"/>
        <v>48781</v>
      </c>
      <c r="J60">
        <f t="shared" si="4"/>
        <v>0.15564144508853675</v>
      </c>
      <c r="K60">
        <f t="shared" si="5"/>
        <v>2.0742631806888378E-3</v>
      </c>
      <c r="L60">
        <f t="shared" si="6"/>
        <v>4.1553645916436829E-2</v>
      </c>
      <c r="M60">
        <f t="shared" si="8"/>
        <v>3.5674743142524532</v>
      </c>
      <c r="N60" s="47">
        <f t="shared" si="7"/>
        <v>7.5049831007886298E-3</v>
      </c>
    </row>
    <row r="61" spans="1:14" x14ac:dyDescent="0.25">
      <c r="A61" s="4">
        <v>43919</v>
      </c>
      <c r="B61">
        <v>62095</v>
      </c>
      <c r="C61">
        <v>533</v>
      </c>
      <c r="D61">
        <v>9211</v>
      </c>
      <c r="F61">
        <f t="shared" si="9"/>
        <v>4400</v>
      </c>
      <c r="G61">
        <f t="shared" si="10"/>
        <v>100</v>
      </c>
      <c r="H61">
        <f t="shared" si="11"/>
        <v>730</v>
      </c>
      <c r="I61">
        <f t="shared" si="12"/>
        <v>52351</v>
      </c>
      <c r="J61">
        <f t="shared" si="4"/>
        <v>9.0261208261988815E-2</v>
      </c>
      <c r="K61">
        <f t="shared" si="5"/>
        <v>2.0499784752260101E-3</v>
      </c>
      <c r="L61">
        <f t="shared" si="6"/>
        <v>1.4964842869149874E-2</v>
      </c>
      <c r="M61">
        <f t="shared" si="8"/>
        <v>5.3048578316000921</v>
      </c>
      <c r="N61" s="47">
        <f t="shared" si="7"/>
        <v>8.5836218697157574E-3</v>
      </c>
    </row>
    <row r="62" spans="1:14" x14ac:dyDescent="0.25">
      <c r="A62" s="4">
        <v>43920</v>
      </c>
      <c r="B62">
        <v>66885</v>
      </c>
      <c r="C62">
        <v>645</v>
      </c>
      <c r="D62">
        <v>13500</v>
      </c>
      <c r="F62">
        <f t="shared" ref="F62" si="13">B62-B61</f>
        <v>4790</v>
      </c>
      <c r="G62">
        <f t="shared" ref="G62" si="14">C62-C61</f>
        <v>112</v>
      </c>
      <c r="H62">
        <f t="shared" ref="H62" si="15">D62-D61</f>
        <v>4289</v>
      </c>
      <c r="I62">
        <f t="shared" si="12"/>
        <v>52740</v>
      </c>
      <c r="J62">
        <f t="shared" si="4"/>
        <v>9.1565636903363237E-2</v>
      </c>
      <c r="K62">
        <f t="shared" si="5"/>
        <v>2.1394051689557028E-3</v>
      </c>
      <c r="L62">
        <f t="shared" si="6"/>
        <v>8.1927756871884014E-2</v>
      </c>
      <c r="M62">
        <f t="shared" si="8"/>
        <v>1.0891962412015379</v>
      </c>
      <c r="N62" s="47">
        <f t="shared" si="7"/>
        <v>9.6434178066831123E-3</v>
      </c>
    </row>
    <row r="63" spans="1:14" x14ac:dyDescent="0.25">
      <c r="A63" s="4">
        <v>43921</v>
      </c>
      <c r="B63">
        <v>71808</v>
      </c>
      <c r="C63">
        <v>775</v>
      </c>
      <c r="D63">
        <v>16100</v>
      </c>
      <c r="F63">
        <f t="shared" ref="F63:F64" si="16">B63-B62</f>
        <v>4923</v>
      </c>
      <c r="G63">
        <f t="shared" ref="G63:G64" si="17">C63-C62</f>
        <v>130</v>
      </c>
      <c r="H63">
        <f t="shared" ref="H63:H64" si="18">D63-D62</f>
        <v>2600</v>
      </c>
      <c r="I63">
        <f t="shared" ref="I63:I64" si="19">B63-C63-D63</f>
        <v>54933</v>
      </c>
      <c r="J63">
        <f t="shared" si="4"/>
        <v>9.3419286825482409E-2</v>
      </c>
      <c r="K63">
        <f t="shared" si="5"/>
        <v>2.4649222601441033E-3</v>
      </c>
      <c r="L63">
        <f t="shared" si="6"/>
        <v>4.9298445202882062E-2</v>
      </c>
      <c r="M63">
        <f t="shared" si="8"/>
        <v>1.8047374311999789</v>
      </c>
      <c r="N63" s="47">
        <f t="shared" si="7"/>
        <v>1.0792669340463457E-2</v>
      </c>
    </row>
    <row r="64" spans="1:14" x14ac:dyDescent="0.25">
      <c r="A64" s="4">
        <v>43922</v>
      </c>
      <c r="B64">
        <v>77981</v>
      </c>
      <c r="C64">
        <v>931</v>
      </c>
      <c r="D64">
        <v>18700</v>
      </c>
      <c r="F64">
        <f t="shared" si="16"/>
        <v>6173</v>
      </c>
      <c r="G64">
        <f t="shared" si="17"/>
        <v>156</v>
      </c>
      <c r="H64">
        <f t="shared" si="18"/>
        <v>2600</v>
      </c>
      <c r="I64">
        <f t="shared" si="19"/>
        <v>58350</v>
      </c>
      <c r="J64">
        <f t="shared" si="4"/>
        <v>0.11246964810946537</v>
      </c>
      <c r="K64">
        <f t="shared" si="5"/>
        <v>2.8398230571787448E-3</v>
      </c>
      <c r="L64">
        <f t="shared" si="6"/>
        <v>4.7330384286312414E-2</v>
      </c>
      <c r="M64">
        <f t="shared" si="8"/>
        <v>2.2417616761963939</v>
      </c>
      <c r="N64" s="47">
        <f t="shared" si="7"/>
        <v>1.193880560649389E-2</v>
      </c>
    </row>
    <row r="65" spans="1:14" x14ac:dyDescent="0.25">
      <c r="A65" s="4">
        <v>43923</v>
      </c>
      <c r="B65">
        <v>84794</v>
      </c>
      <c r="C65">
        <v>1107</v>
      </c>
      <c r="D65">
        <v>22440</v>
      </c>
      <c r="F65">
        <f t="shared" ref="F65" si="20">B65-B64</f>
        <v>6813</v>
      </c>
      <c r="G65">
        <f t="shared" ref="G65" si="21">C65-C64</f>
        <v>176</v>
      </c>
      <c r="H65">
        <f t="shared" ref="H65" si="22">D65-D64</f>
        <v>3740</v>
      </c>
      <c r="I65">
        <f t="shared" ref="I65" si="23">B65-C65-D65</f>
        <v>61247</v>
      </c>
      <c r="J65">
        <f t="shared" si="4"/>
        <v>0.11686970066275632</v>
      </c>
      <c r="K65">
        <f t="shared" si="5"/>
        <v>3.0162810625535561E-3</v>
      </c>
      <c r="L65">
        <f t="shared" si="6"/>
        <v>6.4095972579263069E-2</v>
      </c>
      <c r="M65">
        <f t="shared" si="8"/>
        <v>1.7414062905188537</v>
      </c>
      <c r="N65" s="47">
        <f t="shared" si="7"/>
        <v>1.3055168997806449E-2</v>
      </c>
    </row>
    <row r="66" spans="1:14" x14ac:dyDescent="0.25">
      <c r="A66" s="4">
        <v>43924</v>
      </c>
      <c r="B66">
        <v>91159</v>
      </c>
      <c r="C66">
        <v>1275</v>
      </c>
      <c r="D66">
        <v>24575</v>
      </c>
      <c r="F66">
        <f t="shared" ref="F66:F67" si="24">B66-B65</f>
        <v>6365</v>
      </c>
      <c r="G66">
        <f t="shared" ref="G66:G67" si="25">C66-C65</f>
        <v>168</v>
      </c>
      <c r="H66">
        <f t="shared" ref="H66:H67" si="26">D66-D65</f>
        <v>2135</v>
      </c>
      <c r="I66">
        <f t="shared" ref="I66:I67" si="27">B66-C66-D66</f>
        <v>65309</v>
      </c>
      <c r="J66">
        <f t="shared" si="4"/>
        <v>0.10402874033513571</v>
      </c>
      <c r="K66">
        <f t="shared" si="5"/>
        <v>2.7429914934609043E-3</v>
      </c>
      <c r="L66">
        <f t="shared" si="6"/>
        <v>3.485885022939899E-2</v>
      </c>
      <c r="M66">
        <f t="shared" ref="M66:M67" si="28">J66/(K66+L66)</f>
        <v>2.7665863045184786</v>
      </c>
      <c r="N66" s="47">
        <f t="shared" si="7"/>
        <v>1.3986550971379677E-2</v>
      </c>
    </row>
    <row r="67" spans="1:14" x14ac:dyDescent="0.25">
      <c r="A67" s="4">
        <v>43925</v>
      </c>
      <c r="B67">
        <v>96092</v>
      </c>
      <c r="C67">
        <v>1444</v>
      </c>
      <c r="D67">
        <v>26400</v>
      </c>
      <c r="F67">
        <f t="shared" si="24"/>
        <v>4933</v>
      </c>
      <c r="G67">
        <f t="shared" si="25"/>
        <v>169</v>
      </c>
      <c r="H67">
        <f t="shared" si="26"/>
        <v>1825</v>
      </c>
      <c r="I67">
        <f t="shared" si="27"/>
        <v>68248</v>
      </c>
      <c r="J67">
        <f t="shared" si="4"/>
        <v>7.5615505856418366E-2</v>
      </c>
      <c r="K67">
        <f t="shared" si="5"/>
        <v>2.5876984795357456E-3</v>
      </c>
      <c r="L67">
        <f t="shared" si="6"/>
        <v>2.7944081213921512E-2</v>
      </c>
      <c r="M67">
        <f t="shared" si="28"/>
        <v>2.4766163851438447</v>
      </c>
      <c r="N67" s="47">
        <f t="shared" si="7"/>
        <v>1.5027265537193522E-2</v>
      </c>
    </row>
    <row r="68" spans="1:14" x14ac:dyDescent="0.25">
      <c r="A68" s="4">
        <v>43926</v>
      </c>
      <c r="B68">
        <v>100123</v>
      </c>
      <c r="C68">
        <v>1584</v>
      </c>
      <c r="D68">
        <v>28700</v>
      </c>
      <c r="F68">
        <f t="shared" ref="F68" si="29">B68-B67</f>
        <v>4031</v>
      </c>
      <c r="G68">
        <f t="shared" ref="G68" si="30">C68-C67</f>
        <v>140</v>
      </c>
      <c r="H68">
        <f t="shared" ref="H68" si="31">D68-D67</f>
        <v>2300</v>
      </c>
      <c r="I68">
        <f t="shared" ref="I68" si="32">B68-C68-D68</f>
        <v>69839</v>
      </c>
      <c r="J68">
        <f t="shared" si="4"/>
        <v>5.913182029919347E-2</v>
      </c>
      <c r="K68">
        <f t="shared" si="5"/>
        <v>2.0513421638729342E-3</v>
      </c>
      <c r="L68">
        <f t="shared" si="6"/>
        <v>3.3700621263626773E-2</v>
      </c>
      <c r="M68">
        <f t="shared" ref="M68" si="33">J68/(K68+L68)</f>
        <v>1.6539460949915392</v>
      </c>
      <c r="N68" s="47">
        <f t="shared" si="7"/>
        <v>1.5820540734896079E-2</v>
      </c>
    </row>
    <row r="69" spans="1:14" x14ac:dyDescent="0.25">
      <c r="A69" s="22">
        <v>43927</v>
      </c>
      <c r="B69" s="6">
        <v>103374</v>
      </c>
      <c r="C69" s="6">
        <v>1810</v>
      </c>
      <c r="D69">
        <v>28700</v>
      </c>
      <c r="E69" s="23"/>
      <c r="F69" s="6">
        <f t="shared" ref="F69" si="34">B69-B68</f>
        <v>3251</v>
      </c>
      <c r="G69" s="6">
        <f t="shared" ref="G69" si="35">C69-C68</f>
        <v>226</v>
      </c>
      <c r="H69" s="51">
        <v>0</v>
      </c>
      <c r="I69" s="6">
        <f t="shared" ref="I69" si="36">B69-C69-D69</f>
        <v>72864</v>
      </c>
      <c r="J69" s="6">
        <f t="shared" si="4"/>
        <v>4.6605616336459994E-2</v>
      </c>
      <c r="K69" s="6">
        <f t="shared" si="5"/>
        <v>3.2360142613725856E-3</v>
      </c>
      <c r="L69" s="6">
        <f t="shared" si="6"/>
        <v>0</v>
      </c>
      <c r="M69" s="6">
        <f t="shared" ref="M69" si="37">J69/(K69+L69)</f>
        <v>14.402166545672696</v>
      </c>
      <c r="N69" s="47">
        <f t="shared" si="7"/>
        <v>1.7509238299765899E-2</v>
      </c>
    </row>
    <row r="70" spans="1:14" x14ac:dyDescent="0.25">
      <c r="A70" s="20">
        <v>43928</v>
      </c>
      <c r="B70" s="21">
        <v>107663</v>
      </c>
      <c r="C70" s="21">
        <v>2016</v>
      </c>
      <c r="D70" s="21">
        <v>36081</v>
      </c>
      <c r="E70" s="21"/>
      <c r="F70" s="21">
        <f t="shared" ref="F70" si="38">B70-B69</f>
        <v>4289</v>
      </c>
      <c r="G70" s="21">
        <f t="shared" ref="G70" si="39">C70-C69</f>
        <v>206</v>
      </c>
      <c r="H70" s="55">
        <v>7381</v>
      </c>
      <c r="I70" s="21">
        <f t="shared" ref="I70" si="40">B70-C70-D70</f>
        <v>69566</v>
      </c>
      <c r="J70" s="21">
        <f t="shared" si="4"/>
        <v>5.8935803355229757E-2</v>
      </c>
      <c r="K70" s="21">
        <f t="shared" ref="K70" si="41">G70/I69</f>
        <v>2.8271848924022835E-3</v>
      </c>
      <c r="L70" s="21">
        <f t="shared" ref="L70" si="42">H70/I69</f>
        <v>0.10129830917874397</v>
      </c>
      <c r="M70" s="21">
        <f t="shared" ref="M70" si="43">J70/(K70+L70)</f>
        <v>0.56600743056220648</v>
      </c>
      <c r="N70" s="48">
        <f t="shared" si="7"/>
        <v>1.87250959010988E-2</v>
      </c>
    </row>
    <row r="71" spans="1:14" x14ac:dyDescent="0.25">
      <c r="A71" s="4">
        <v>43929</v>
      </c>
      <c r="B71">
        <v>113296</v>
      </c>
      <c r="C71">
        <v>2349</v>
      </c>
      <c r="D71">
        <v>46300</v>
      </c>
      <c r="F71">
        <f t="shared" ref="F71" si="44">B71-B70</f>
        <v>5633</v>
      </c>
      <c r="G71">
        <f>C71-C70</f>
        <v>333</v>
      </c>
      <c r="H71">
        <f>D71-D70</f>
        <v>10219</v>
      </c>
      <c r="I71">
        <f t="shared" ref="I71" si="45">B71-C71-D71</f>
        <v>64647</v>
      </c>
      <c r="J71">
        <f t="shared" si="4"/>
        <v>8.1077649442096694E-2</v>
      </c>
      <c r="K71">
        <f t="shared" ref="K71" si="46">G71/I70</f>
        <v>4.7868211482620824E-3</v>
      </c>
      <c r="L71">
        <f t="shared" ref="L71" si="47">H71/I70</f>
        <v>0.14689647241468534</v>
      </c>
      <c r="M71">
        <f t="shared" ref="M71" si="48">J71/(K71+L71)</f>
        <v>0.53451931018659005</v>
      </c>
      <c r="N71" s="47">
        <f t="shared" si="7"/>
        <v>2.0733300381302076E-2</v>
      </c>
    </row>
    <row r="72" spans="1:14" x14ac:dyDescent="0.25">
      <c r="A72" s="4">
        <v>43930</v>
      </c>
      <c r="B72">
        <v>118181</v>
      </c>
      <c r="C72">
        <v>2607</v>
      </c>
      <c r="D72">
        <v>52407</v>
      </c>
      <c r="F72">
        <f t="shared" ref="F72" si="49">B72-B71</f>
        <v>4885</v>
      </c>
      <c r="G72">
        <f t="shared" ref="G72" si="50">C72-C71</f>
        <v>258</v>
      </c>
      <c r="H72">
        <f t="shared" ref="H72" si="51">D72-D71</f>
        <v>6107</v>
      </c>
      <c r="I72">
        <f t="shared" ref="I72" si="52">B72-C72-D72</f>
        <v>63167</v>
      </c>
      <c r="J72">
        <f t="shared" si="4"/>
        <v>7.5666537304274153E-2</v>
      </c>
      <c r="K72">
        <f t="shared" ref="K72" si="53">G72/I71</f>
        <v>3.9909044503225206E-3</v>
      </c>
      <c r="L72">
        <f t="shared" ref="L72" si="54">H72/I71</f>
        <v>9.4466873946200139E-2</v>
      </c>
      <c r="M72">
        <f t="shared" ref="M72" si="55">J72/(K72+L72)</f>
        <v>0.76851761777052807</v>
      </c>
      <c r="N72" s="47">
        <f t="shared" si="7"/>
        <v>2.2059383488039534E-2</v>
      </c>
    </row>
    <row r="73" spans="1:14" x14ac:dyDescent="0.25">
      <c r="A73" s="41">
        <v>43931</v>
      </c>
      <c r="B73" s="42">
        <v>122171</v>
      </c>
      <c r="C73" s="42">
        <v>2767</v>
      </c>
      <c r="D73" s="42">
        <v>53913</v>
      </c>
      <c r="E73" s="42"/>
      <c r="F73" s="42">
        <f t="shared" ref="F73" si="56">B73-B72</f>
        <v>3990</v>
      </c>
      <c r="G73" s="42">
        <f t="shared" ref="G73" si="57">C73-C72</f>
        <v>160</v>
      </c>
      <c r="H73" s="42">
        <f t="shared" ref="H73" si="58">D73-D72</f>
        <v>1506</v>
      </c>
      <c r="I73" s="42">
        <f t="shared" ref="I73" si="59">B73-C73-D73</f>
        <v>65491</v>
      </c>
      <c r="J73" s="42">
        <f t="shared" ref="J73" si="60">F73/I72*$B$2/($B$2-B72)</f>
        <v>6.32551177583002E-2</v>
      </c>
      <c r="K73" s="42">
        <f t="shared" ref="K73" si="61">G73/I72</f>
        <v>2.5329681637563917E-3</v>
      </c>
      <c r="L73" s="42">
        <f t="shared" ref="L73" si="62">H73/I72</f>
        <v>2.3841562841357036E-2</v>
      </c>
      <c r="M73" s="42">
        <f t="shared" ref="M73" si="63">J73/(K73+L73)</f>
        <v>2.3983409504433069</v>
      </c>
      <c r="N73" s="49">
        <f t="shared" si="7"/>
        <v>2.2648582724214422E-2</v>
      </c>
    </row>
    <row r="74" spans="1:14" x14ac:dyDescent="0.25">
      <c r="A74" s="20">
        <v>43932</v>
      </c>
      <c r="B74" s="21">
        <v>124908</v>
      </c>
      <c r="C74" s="21">
        <v>2736</v>
      </c>
      <c r="D74" s="21">
        <v>57400</v>
      </c>
      <c r="E74" s="21"/>
      <c r="F74" s="21">
        <f t="shared" ref="F74" si="64">B74-B73</f>
        <v>2737</v>
      </c>
      <c r="G74" s="21">
        <f t="shared" ref="G74" si="65">C74-C73</f>
        <v>-31</v>
      </c>
      <c r="H74" s="21">
        <f t="shared" ref="H74" si="66">D74-D73</f>
        <v>3487</v>
      </c>
      <c r="I74" s="21">
        <f t="shared" ref="I74" si="67">B74-C74-D74</f>
        <v>64772</v>
      </c>
      <c r="J74" s="21">
        <f t="shared" ref="J74" si="68">F74/I73*$B$2/($B$2-B73)</f>
        <v>4.1853030672957571E-2</v>
      </c>
      <c r="K74" s="21">
        <f t="shared" ref="K74" si="69">G74/I73</f>
        <v>-4.7334748286024034E-4</v>
      </c>
      <c r="L74" s="21">
        <f t="shared" ref="L74" si="70">H74/I73</f>
        <v>5.3243957184956711E-2</v>
      </c>
      <c r="M74" s="21">
        <f t="shared" ref="M74" si="71">J74/(K74+L74)</f>
        <v>0.79311250920215981</v>
      </c>
      <c r="N74" s="48">
        <f t="shared" si="7"/>
        <v>2.1904121433374963E-2</v>
      </c>
    </row>
    <row r="75" spans="1:14" x14ac:dyDescent="0.25">
      <c r="A75" s="4">
        <v>43933</v>
      </c>
      <c r="B75">
        <v>127854</v>
      </c>
      <c r="C75">
        <v>3022</v>
      </c>
      <c r="D75">
        <v>60300</v>
      </c>
      <c r="F75">
        <f t="shared" ref="F75" si="72">B75-B74</f>
        <v>2946</v>
      </c>
      <c r="G75">
        <f t="shared" ref="G75" si="73">C75-C74</f>
        <v>286</v>
      </c>
      <c r="H75">
        <f t="shared" ref="H75" si="74">D75-D74</f>
        <v>2900</v>
      </c>
      <c r="I75">
        <f t="shared" ref="I75" si="75">B75-C75-D75</f>
        <v>64532</v>
      </c>
      <c r="J75">
        <f t="shared" ref="J75" si="76">F75/I74*$B$2/($B$2-B74)</f>
        <v>4.5550524242936936E-2</v>
      </c>
      <c r="K75">
        <f t="shared" ref="K75" si="77">G75/I74</f>
        <v>4.4154881739023035E-3</v>
      </c>
      <c r="L75">
        <f t="shared" ref="L75" si="78">H75/I74</f>
        <v>4.4772432532575804E-2</v>
      </c>
      <c r="M75">
        <f t="shared" ref="M75" si="79">J75/(K75+L75)</f>
        <v>0.92605102205383283</v>
      </c>
      <c r="N75" s="47">
        <f t="shared" si="7"/>
        <v>2.3636335194831604E-2</v>
      </c>
    </row>
    <row r="76" spans="1:14" x14ac:dyDescent="0.25">
      <c r="A76" s="4">
        <v>43934</v>
      </c>
      <c r="B76">
        <v>130072</v>
      </c>
      <c r="C76">
        <v>3194</v>
      </c>
      <c r="D76">
        <v>64300</v>
      </c>
      <c r="F76">
        <f t="shared" ref="F76" si="80">B76-B75</f>
        <v>2218</v>
      </c>
      <c r="G76">
        <f t="shared" ref="G76" si="81">C76-C75</f>
        <v>172</v>
      </c>
      <c r="H76">
        <f t="shared" ref="H76" si="82">D76-D75</f>
        <v>4000</v>
      </c>
      <c r="I76">
        <f t="shared" ref="I76" si="83">B76-C76-D76</f>
        <v>62578</v>
      </c>
      <c r="J76">
        <f t="shared" ref="J76" si="84">F76/I75*$B$2/($B$2-B75)</f>
        <v>3.4423074336000177E-2</v>
      </c>
      <c r="K76">
        <f t="shared" ref="K76" si="85">G76/I75</f>
        <v>2.6653443252959773E-3</v>
      </c>
      <c r="L76">
        <f t="shared" ref="L76" si="86">H76/I75</f>
        <v>6.1984751751069239E-2</v>
      </c>
      <c r="M76">
        <f t="shared" ref="M76" si="87">J76/(K76+L76)</f>
        <v>0.5324520213448618</v>
      </c>
      <c r="N76" s="47">
        <f t="shared" si="7"/>
        <v>2.4555630727597023E-2</v>
      </c>
    </row>
    <row r="77" spans="1:14" x14ac:dyDescent="0.25">
      <c r="A77" s="4">
        <v>43935</v>
      </c>
      <c r="B77">
        <v>131359</v>
      </c>
      <c r="C77">
        <v>3294</v>
      </c>
      <c r="D77">
        <v>68200</v>
      </c>
      <c r="F77">
        <f t="shared" ref="F77" si="88">B77-B76</f>
        <v>1287</v>
      </c>
      <c r="G77">
        <f t="shared" ref="G77" si="89">C77-C76</f>
        <v>100</v>
      </c>
      <c r="H77">
        <f t="shared" ref="H77" si="90">D77-D76</f>
        <v>3900</v>
      </c>
      <c r="I77">
        <f t="shared" ref="I77" si="91">B77-C77-D77</f>
        <v>59865</v>
      </c>
      <c r="J77">
        <f t="shared" ref="J77" si="92">F77/I76*$B$2/($B$2-B76)</f>
        <v>2.0598311462868016E-2</v>
      </c>
      <c r="K77">
        <f t="shared" ref="K77" si="93">G77/I76</f>
        <v>1.5980056889002524E-3</v>
      </c>
      <c r="L77">
        <f t="shared" ref="L77" si="94">H77/I76</f>
        <v>6.2322221867109846E-2</v>
      </c>
      <c r="M77">
        <f t="shared" ref="M77" si="95">J77/(K77+L77)</f>
        <v>0.32225028368083869</v>
      </c>
      <c r="N77" s="47">
        <f t="shared" si="7"/>
        <v>2.5076317572454113E-2</v>
      </c>
    </row>
    <row r="78" spans="1:14" x14ac:dyDescent="0.25">
      <c r="A78" s="4">
        <v>43936</v>
      </c>
      <c r="B78">
        <v>134753</v>
      </c>
      <c r="C78">
        <v>3804</v>
      </c>
      <c r="D78">
        <v>72600</v>
      </c>
      <c r="F78">
        <f t="shared" ref="F78" si="96">B78-B77</f>
        <v>3394</v>
      </c>
      <c r="G78">
        <f t="shared" ref="G78" si="97">C78-C77</f>
        <v>510</v>
      </c>
      <c r="H78">
        <f t="shared" ref="H78" si="98">D78-D77</f>
        <v>4400</v>
      </c>
      <c r="I78">
        <f t="shared" ref="I78" si="99">B78-C78-D78</f>
        <v>58349</v>
      </c>
      <c r="J78">
        <f t="shared" ref="J78" si="100">F78/I77*$B$2/($B$2-B77)</f>
        <v>5.6783255187234857E-2</v>
      </c>
      <c r="K78">
        <f t="shared" ref="K78" si="101">G78/I77</f>
        <v>8.5191681282886494E-3</v>
      </c>
      <c r="L78">
        <f t="shared" ref="L78" si="102">H78/I77</f>
        <v>7.3498705420529525E-2</v>
      </c>
      <c r="M78">
        <f t="shared" ref="M78" si="103">J78/(K78+L78)</f>
        <v>0.69232781502725349</v>
      </c>
      <c r="N78" s="47">
        <f t="shared" si="7"/>
        <v>2.8229427174163099E-2</v>
      </c>
    </row>
    <row r="79" spans="1:14" x14ac:dyDescent="0.25">
      <c r="A79" s="4">
        <v>43937</v>
      </c>
      <c r="B79">
        <v>137698</v>
      </c>
      <c r="C79">
        <v>4052</v>
      </c>
      <c r="D79">
        <v>77000</v>
      </c>
      <c r="F79">
        <f t="shared" ref="F79" si="104">B79-B78</f>
        <v>2945</v>
      </c>
      <c r="G79">
        <f t="shared" ref="G79" si="105">C79-C78</f>
        <v>248</v>
      </c>
      <c r="H79">
        <f t="shared" ref="H79" si="106">D79-D78</f>
        <v>4400</v>
      </c>
      <c r="I79">
        <f t="shared" ref="I79" si="107">B79-C79-D79</f>
        <v>56646</v>
      </c>
      <c r="J79">
        <f t="shared" ref="J79" si="108">F79/I78*$B$2/($B$2-B78)</f>
        <v>5.0553466028059074E-2</v>
      </c>
      <c r="K79">
        <f t="shared" ref="K79" si="109">G79/I78</f>
        <v>4.2502870657594814E-3</v>
      </c>
      <c r="L79">
        <f t="shared" ref="L79" si="110">H79/I78</f>
        <v>7.540831890863596E-2</v>
      </c>
      <c r="M79">
        <f t="shared" ref="M79" si="111">J79/(K79+L79)</f>
        <v>0.63462654674509877</v>
      </c>
      <c r="N79" s="47">
        <f t="shared" si="7"/>
        <v>2.9426716437421022E-2</v>
      </c>
    </row>
    <row r="80" spans="1:14" x14ac:dyDescent="0.25">
      <c r="A80" s="4">
        <v>43938</v>
      </c>
      <c r="B80">
        <v>141394</v>
      </c>
      <c r="C80">
        <v>4352</v>
      </c>
      <c r="D80">
        <v>83114</v>
      </c>
      <c r="F80">
        <f t="shared" ref="F80" si="112">B80-B79</f>
        <v>3696</v>
      </c>
      <c r="G80">
        <f t="shared" ref="G80" si="113">C80-C79</f>
        <v>300</v>
      </c>
      <c r="H80">
        <f t="shared" ref="H80" si="114">D80-D79</f>
        <v>6114</v>
      </c>
      <c r="I80">
        <f t="shared" ref="I80" si="115">B80-C80-D80</f>
        <v>53928</v>
      </c>
      <c r="J80">
        <f t="shared" ref="J80" si="116">F80/I79*$B$2/($B$2-B79)</f>
        <v>6.5354735293832594E-2</v>
      </c>
      <c r="K80">
        <f t="shared" ref="K80" si="117">G80/I79</f>
        <v>5.2960491473360875E-3</v>
      </c>
      <c r="L80">
        <f t="shared" ref="L80" si="118">H80/I79</f>
        <v>0.10793348162270947</v>
      </c>
      <c r="M80">
        <f t="shared" ref="M80" si="119">J80/(K80+L80)</f>
        <v>0.57718807849305287</v>
      </c>
      <c r="N80" s="47">
        <f t="shared" si="7"/>
        <v>3.077924098618046E-2</v>
      </c>
    </row>
    <row r="81" spans="1:14" x14ac:dyDescent="0.25">
      <c r="A81" s="4">
        <v>43939</v>
      </c>
      <c r="B81">
        <v>143342</v>
      </c>
      <c r="C81">
        <v>4459</v>
      </c>
      <c r="D81">
        <v>85400</v>
      </c>
      <c r="F81">
        <f t="shared" ref="F81" si="120">B81-B80</f>
        <v>1948</v>
      </c>
      <c r="G81">
        <f t="shared" ref="G81" si="121">C81-C80</f>
        <v>107</v>
      </c>
      <c r="H81">
        <f t="shared" ref="H81" si="122">D81-D80</f>
        <v>2286</v>
      </c>
      <c r="I81">
        <f t="shared" ref="I81" si="123">B81-C81-D81</f>
        <v>53483</v>
      </c>
      <c r="J81">
        <f t="shared" ref="J81" si="124">F81/I80*$B$2/($B$2-B80)</f>
        <v>3.6183300088832353E-2</v>
      </c>
      <c r="K81">
        <f t="shared" ref="K81" si="125">G81/I80</f>
        <v>1.984126984126984E-3</v>
      </c>
      <c r="L81">
        <f t="shared" ref="L81" si="126">H81/I80</f>
        <v>4.2389853137516691E-2</v>
      </c>
      <c r="M81">
        <f t="shared" ref="M81" si="127">J81/(K81+L81)</f>
        <v>0.81541705273320142</v>
      </c>
      <c r="N81" s="47">
        <f t="shared" si="7"/>
        <v>3.1107421411728592E-2</v>
      </c>
    </row>
    <row r="82" spans="1:14" x14ac:dyDescent="0.25">
      <c r="A82" s="4">
        <v>43940</v>
      </c>
      <c r="B82">
        <v>145184</v>
      </c>
      <c r="C82">
        <v>4586</v>
      </c>
      <c r="D82">
        <v>88000</v>
      </c>
      <c r="F82">
        <f t="shared" ref="F82" si="128">B82-B81</f>
        <v>1842</v>
      </c>
      <c r="G82">
        <f t="shared" ref="G82" si="129">C82-C81</f>
        <v>127</v>
      </c>
      <c r="H82">
        <f t="shared" ref="H82" si="130">D82-D81</f>
        <v>2600</v>
      </c>
      <c r="I82">
        <f t="shared" ref="I82" si="131">B82-C82-D82</f>
        <v>52598</v>
      </c>
      <c r="J82">
        <f t="shared" ref="J82" si="132">F82/I81*$B$2/($B$2-B81)</f>
        <v>3.4499874574072296E-2</v>
      </c>
      <c r="K82">
        <f t="shared" ref="K82" si="133">G82/I81</f>
        <v>2.374586317147505E-3</v>
      </c>
      <c r="L82">
        <f t="shared" ref="L82" si="134">H82/I81</f>
        <v>4.8613578146326872E-2</v>
      </c>
      <c r="M82">
        <f t="shared" ref="M82" si="135">J82/(K82+L82)</f>
        <v>0.67662515285849234</v>
      </c>
      <c r="N82" s="47">
        <f t="shared" si="7"/>
        <v>3.1587502755124529E-2</v>
      </c>
    </row>
    <row r="83" spans="1:14" x14ac:dyDescent="0.25">
      <c r="A83" s="4">
        <v>43941</v>
      </c>
      <c r="B83">
        <v>147065</v>
      </c>
      <c r="C83">
        <v>4862</v>
      </c>
      <c r="D83">
        <v>91500</v>
      </c>
      <c r="E83" s="42" t="s">
        <v>188</v>
      </c>
      <c r="F83">
        <f t="shared" ref="F83:F84" si="136">B83-B82</f>
        <v>1881</v>
      </c>
      <c r="G83">
        <f t="shared" ref="G83:G84" si="137">C83-C82</f>
        <v>276</v>
      </c>
      <c r="H83">
        <f t="shared" ref="H83:H84" si="138">D83-D82</f>
        <v>3500</v>
      </c>
      <c r="I83">
        <f t="shared" ref="I83:I84" si="139">B83-C83-D83</f>
        <v>50703</v>
      </c>
      <c r="J83">
        <f t="shared" ref="J83:J84" si="140">F83/I82*$B$2/($B$2-B82)</f>
        <v>3.5823893042451295E-2</v>
      </c>
      <c r="K83">
        <f t="shared" ref="K83:K84" si="141">G83/I82</f>
        <v>5.2473478079014414E-3</v>
      </c>
      <c r="L83">
        <f t="shared" ref="L83:L84" si="142">H83/I82</f>
        <v>6.6542454085706679E-2</v>
      </c>
      <c r="M83">
        <f t="shared" ref="M83:M84" si="143">J83/(K83+L83)</f>
        <v>0.49901089148486583</v>
      </c>
      <c r="N83" s="47">
        <f t="shared" ref="N83:N87" si="144">C83/B83</f>
        <v>3.3060211471118213E-2</v>
      </c>
    </row>
    <row r="84" spans="1:14" x14ac:dyDescent="0.25">
      <c r="A84" s="4">
        <v>43942</v>
      </c>
      <c r="B84">
        <v>148291</v>
      </c>
      <c r="C84">
        <v>5033</v>
      </c>
      <c r="D84">
        <v>95200</v>
      </c>
      <c r="F84">
        <f t="shared" si="136"/>
        <v>1226</v>
      </c>
      <c r="G84">
        <f t="shared" si="137"/>
        <v>171</v>
      </c>
      <c r="H84">
        <f t="shared" si="138"/>
        <v>3700</v>
      </c>
      <c r="I84">
        <f t="shared" si="139"/>
        <v>48058</v>
      </c>
      <c r="J84">
        <f t="shared" si="140"/>
        <v>2.422254635512475E-2</v>
      </c>
      <c r="K84">
        <f t="shared" si="141"/>
        <v>3.3725815040530145E-3</v>
      </c>
      <c r="L84">
        <f t="shared" si="142"/>
        <v>7.2973985760211427E-2</v>
      </c>
      <c r="M84">
        <f t="shared" si="143"/>
        <v>0.31727092943525964</v>
      </c>
      <c r="N84" s="47">
        <f t="shared" si="144"/>
        <v>3.3940023332501637E-2</v>
      </c>
    </row>
    <row r="85" spans="1:14" x14ac:dyDescent="0.25">
      <c r="A85" s="4">
        <v>43943</v>
      </c>
      <c r="B85">
        <v>150648</v>
      </c>
      <c r="C85">
        <v>5279</v>
      </c>
      <c r="D85">
        <v>99400</v>
      </c>
      <c r="F85">
        <f t="shared" ref="F85" si="145">B85-B84</f>
        <v>2357</v>
      </c>
      <c r="G85">
        <f t="shared" ref="G85" si="146">C85-C84</f>
        <v>246</v>
      </c>
      <c r="H85">
        <f t="shared" ref="H85" si="147">D85-D84</f>
        <v>4200</v>
      </c>
      <c r="I85">
        <f t="shared" ref="I85" si="148">B85-C85-D85</f>
        <v>45969</v>
      </c>
      <c r="J85">
        <f t="shared" ref="J85" si="149">F85/I84*$B$2/($B$2-B84)</f>
        <v>4.9131863615816077E-2</v>
      </c>
      <c r="K85">
        <f t="shared" ref="K85" si="150">G85/I84</f>
        <v>5.1188147654916971E-3</v>
      </c>
      <c r="L85">
        <f t="shared" ref="L85" si="151">H85/I84</f>
        <v>8.7394398435224105E-2</v>
      </c>
      <c r="M85">
        <f t="shared" ref="M85" si="152">J85/(K85+L85)</f>
        <v>0.53107942007397413</v>
      </c>
      <c r="N85" s="47">
        <f t="shared" si="144"/>
        <v>3.5041952100260211E-2</v>
      </c>
    </row>
    <row r="86" spans="1:14" x14ac:dyDescent="0.25">
      <c r="A86" s="4">
        <v>43944</v>
      </c>
      <c r="B86">
        <v>153129</v>
      </c>
      <c r="C86">
        <v>5575</v>
      </c>
      <c r="D86">
        <v>103300</v>
      </c>
      <c r="F86">
        <f t="shared" ref="F86" si="153">B86-B85</f>
        <v>2481</v>
      </c>
      <c r="G86">
        <f t="shared" ref="G86" si="154">C86-C85</f>
        <v>296</v>
      </c>
      <c r="H86">
        <f t="shared" ref="H86" si="155">D86-D85</f>
        <v>3900</v>
      </c>
      <c r="I86">
        <f t="shared" ref="I86" si="156">B86-C86-D86</f>
        <v>44254</v>
      </c>
      <c r="J86">
        <f t="shared" ref="J86" si="157">F86/I85*$B$2/($B$2-B85)</f>
        <v>5.4068372293153484E-2</v>
      </c>
      <c r="K86">
        <f t="shared" ref="K86" si="158">G86/I85</f>
        <v>6.4391220170114645E-3</v>
      </c>
      <c r="L86">
        <f t="shared" ref="L86" si="159">H86/I85</f>
        <v>8.483978333224565E-2</v>
      </c>
      <c r="M86">
        <f t="shared" ref="M86" si="160">J86/(K86+L86)</f>
        <v>0.59234247043469312</v>
      </c>
      <c r="N86" s="47">
        <f t="shared" si="144"/>
        <v>3.6407212219762425E-2</v>
      </c>
    </row>
    <row r="87" spans="1:14" x14ac:dyDescent="0.25">
      <c r="A87" s="4">
        <v>43945</v>
      </c>
      <c r="B87">
        <v>154999</v>
      </c>
      <c r="C87">
        <v>5760</v>
      </c>
      <c r="D87">
        <v>109800</v>
      </c>
      <c r="F87">
        <f t="shared" ref="F87" si="161">B87-B86</f>
        <v>1870</v>
      </c>
      <c r="G87">
        <f t="shared" ref="G87" si="162">C87-C86</f>
        <v>185</v>
      </c>
      <c r="H87">
        <f t="shared" ref="H87" si="163">D87-D86</f>
        <v>6500</v>
      </c>
      <c r="I87">
        <f t="shared" ref="I87" si="164">B87-C87-D87</f>
        <v>39439</v>
      </c>
      <c r="J87">
        <f t="shared" ref="J87" si="165">F87/I86*$B$2/($B$2-B86)</f>
        <v>4.2333438603159329E-2</v>
      </c>
      <c r="K87">
        <f t="shared" ref="K87" si="166">G87/I86</f>
        <v>4.1804130700049714E-3</v>
      </c>
      <c r="L87">
        <f t="shared" ref="L87" si="167">H87/I86</f>
        <v>0.1468793781353098</v>
      </c>
      <c r="M87">
        <f t="shared" ref="M87" si="168">J87/(K87+L87)</f>
        <v>0.28024293073211864</v>
      </c>
      <c r="N87" s="47">
        <f t="shared" si="144"/>
        <v>3.7161530074387578E-2</v>
      </c>
    </row>
    <row r="88" spans="1:14" x14ac:dyDescent="0.25">
      <c r="A88" s="41">
        <v>43946</v>
      </c>
      <c r="B88" s="42">
        <v>156513</v>
      </c>
      <c r="C88" s="42">
        <v>5877</v>
      </c>
      <c r="D88" s="42">
        <v>109800</v>
      </c>
      <c r="E88" s="42"/>
      <c r="F88" s="42">
        <f t="shared" ref="F88" si="169">B88-B87</f>
        <v>1514</v>
      </c>
      <c r="G88" s="42">
        <f t="shared" ref="G88" si="170">C88-C87</f>
        <v>117</v>
      </c>
      <c r="H88" s="42">
        <f t="shared" ref="H88" si="171">D88-D87</f>
        <v>0</v>
      </c>
      <c r="I88" s="42">
        <f t="shared" ref="I88" si="172">B88-C88-D88</f>
        <v>40836</v>
      </c>
      <c r="J88" s="42">
        <f t="shared" ref="J88" si="173">F88/I87*$B$2/($B$2-B87)</f>
        <v>3.8459546839998866E-2</v>
      </c>
      <c r="K88" s="42">
        <f t="shared" ref="K88" si="174">G88/I87</f>
        <v>2.9666066583838332E-3</v>
      </c>
      <c r="L88" s="42">
        <f t="shared" ref="L88" si="175">H88/I87</f>
        <v>0</v>
      </c>
      <c r="M88" s="42">
        <f t="shared" ref="M88" si="176">J88/(K88+L88)</f>
        <v>12.964154425835174</v>
      </c>
      <c r="N88" s="49">
        <f t="shared" ref="N88" si="177">C88/B88</f>
        <v>3.7549596519138986E-2</v>
      </c>
    </row>
    <row r="89" spans="1:14" x14ac:dyDescent="0.25">
      <c r="A89" s="20">
        <v>43947</v>
      </c>
      <c r="B89" s="21">
        <v>157770</v>
      </c>
      <c r="C89" s="21">
        <v>5976</v>
      </c>
      <c r="D89" s="21">
        <v>112000</v>
      </c>
      <c r="E89" s="21"/>
      <c r="F89" s="21">
        <f t="shared" ref="F89" si="178">B89-B88</f>
        <v>1257</v>
      </c>
      <c r="G89" s="21">
        <f t="shared" ref="G89" si="179">C89-C88</f>
        <v>99</v>
      </c>
      <c r="H89" s="21">
        <f t="shared" ref="H89" si="180">D89-D88</f>
        <v>2200</v>
      </c>
      <c r="I89" s="21">
        <f t="shared" ref="I89" si="181">B89-C89-D89</f>
        <v>39794</v>
      </c>
      <c r="J89" s="21">
        <f t="shared" ref="J89" si="182">F89/I88*$B$2/($B$2-B88)</f>
        <v>3.0839272691533567E-2</v>
      </c>
      <c r="K89" s="21">
        <f t="shared" ref="K89" si="183">G89/I88</f>
        <v>2.4243314722303851E-3</v>
      </c>
      <c r="L89" s="21">
        <f t="shared" ref="L89" si="184">H89/I88</f>
        <v>5.3874032716230778E-2</v>
      </c>
      <c r="M89" s="21">
        <f t="shared" ref="M89" si="185">J89/(K89+L89)</f>
        <v>0.54778274886101119</v>
      </c>
      <c r="N89" s="48">
        <f t="shared" ref="N89" si="186">C89/B89</f>
        <v>3.7877923559612094E-2</v>
      </c>
    </row>
    <row r="90" spans="1:14" x14ac:dyDescent="0.25">
      <c r="A90" s="4">
        <v>43948</v>
      </c>
      <c r="B90">
        <v>158758</v>
      </c>
      <c r="C90">
        <v>6126</v>
      </c>
      <c r="D90">
        <v>114500</v>
      </c>
      <c r="E90" s="42" t="s">
        <v>187</v>
      </c>
      <c r="F90">
        <f t="shared" ref="F90" si="187">B90-B89</f>
        <v>988</v>
      </c>
      <c r="G90">
        <f t="shared" ref="G90" si="188">C90-C89</f>
        <v>150</v>
      </c>
      <c r="H90">
        <f t="shared" ref="H90" si="189">D90-D89</f>
        <v>2500</v>
      </c>
      <c r="I90">
        <f t="shared" ref="I90" si="190">B90-C90-D90</f>
        <v>38132</v>
      </c>
      <c r="J90">
        <f t="shared" ref="J90" si="191">F90/I89*$B$2/($B$2-B89)</f>
        <v>2.4874704000768674E-2</v>
      </c>
      <c r="K90">
        <f t="shared" ref="K90" si="192">G90/I89</f>
        <v>3.7694124742423483E-3</v>
      </c>
      <c r="L90">
        <f t="shared" ref="L90" si="193">H90/I89</f>
        <v>6.2823541237372466E-2</v>
      </c>
      <c r="M90">
        <f t="shared" ref="M90" si="194">J90/(K90+L90)</f>
        <v>0.3735335739647504</v>
      </c>
      <c r="N90" s="47">
        <f t="shared" ref="N90" si="195">C90/B90</f>
        <v>3.858703183461621E-2</v>
      </c>
    </row>
    <row r="91" spans="1:14" x14ac:dyDescent="0.25">
      <c r="A91" s="4">
        <v>43949</v>
      </c>
      <c r="B91">
        <v>159912</v>
      </c>
      <c r="C91">
        <v>6314</v>
      </c>
      <c r="D91">
        <v>117400</v>
      </c>
      <c r="F91">
        <f t="shared" ref="F91" si="196">B91-B90</f>
        <v>1154</v>
      </c>
      <c r="G91">
        <f t="shared" ref="G91" si="197">C91-C90</f>
        <v>188</v>
      </c>
      <c r="H91">
        <f t="shared" ref="H91" si="198">D91-D90</f>
        <v>2900</v>
      </c>
      <c r="I91">
        <f t="shared" ref="I91" si="199">B91-C91-D91</f>
        <v>36198</v>
      </c>
      <c r="J91">
        <f t="shared" ref="J91" si="200">F91/I90*$B$2/($B$2-B90)</f>
        <v>3.0320749190136411E-2</v>
      </c>
      <c r="K91">
        <f t="shared" ref="K91" si="201">G91/I90</f>
        <v>4.9302423161649012E-3</v>
      </c>
      <c r="L91">
        <f t="shared" ref="L91" si="202">H91/I90</f>
        <v>7.6051610196160704E-2</v>
      </c>
      <c r="M91">
        <f t="shared" ref="M91" si="203">J91/(K91+L91)</f>
        <v>0.37441412179996164</v>
      </c>
      <c r="N91" s="47">
        <f t="shared" ref="N91" si="204">C91/B91</f>
        <v>3.9484216318975439E-2</v>
      </c>
    </row>
    <row r="92" spans="1:14" x14ac:dyDescent="0.25">
      <c r="A92" s="4">
        <v>43950</v>
      </c>
      <c r="B92">
        <v>161539</v>
      </c>
      <c r="C92">
        <v>6467</v>
      </c>
      <c r="D92">
        <v>120400</v>
      </c>
      <c r="F92">
        <f t="shared" ref="F92" si="205">B92-B91</f>
        <v>1627</v>
      </c>
      <c r="G92">
        <f t="shared" ref="G92" si="206">C92-C91</f>
        <v>153</v>
      </c>
      <c r="H92">
        <f t="shared" ref="H92" si="207">D92-D91</f>
        <v>3000</v>
      </c>
      <c r="I92">
        <f t="shared" ref="I92" si="208">B92-C92-D92</f>
        <v>34672</v>
      </c>
      <c r="J92">
        <f t="shared" ref="J92" si="209">F92/I91*$B$2/($B$2-B91)</f>
        <v>4.5033186050689185E-2</v>
      </c>
      <c r="K92">
        <f t="shared" ref="K92" si="210">G92/I91</f>
        <v>4.2267528592739934E-3</v>
      </c>
      <c r="L92">
        <f t="shared" ref="L92" si="211">H92/I91</f>
        <v>8.28775070445881E-2</v>
      </c>
      <c r="M92">
        <f t="shared" ref="M92" si="212">J92/(K92+L92)</f>
        <v>0.51700325679126136</v>
      </c>
      <c r="N92" s="47">
        <f t="shared" ref="N92" si="213">C92/B92</f>
        <v>4.0033676078222599E-2</v>
      </c>
    </row>
    <row r="93" spans="1:14" x14ac:dyDescent="0.25">
      <c r="A93" s="4">
        <v>43951</v>
      </c>
      <c r="B93">
        <v>163009</v>
      </c>
      <c r="C93">
        <v>6623</v>
      </c>
      <c r="D93">
        <v>123500</v>
      </c>
      <c r="F93">
        <f t="shared" ref="F93" si="214">B93-B92</f>
        <v>1470</v>
      </c>
      <c r="G93">
        <f t="shared" ref="G93" si="215">C93-C92</f>
        <v>156</v>
      </c>
      <c r="H93">
        <f t="shared" ref="H93" si="216">D93-D92</f>
        <v>3100</v>
      </c>
      <c r="I93">
        <f t="shared" ref="I93" si="217">B93-C93-D93</f>
        <v>32886</v>
      </c>
      <c r="J93">
        <f t="shared" ref="J93" si="218">F93/I92*$B$2/($B$2-B92)</f>
        <v>4.2479225239819757E-2</v>
      </c>
      <c r="K93">
        <f t="shared" ref="K93" si="219">G93/I92</f>
        <v>4.499307798800185E-3</v>
      </c>
      <c r="L93">
        <f t="shared" ref="L93" si="220">H93/I92</f>
        <v>8.9409321642824183E-2</v>
      </c>
      <c r="M93">
        <f t="shared" ref="M93" si="221">J93/(K93+L93)</f>
        <v>0.4523463444456482</v>
      </c>
      <c r="N93" s="47">
        <f t="shared" ref="N93" si="222">C93/B93</f>
        <v>4.0629658485114316E-2</v>
      </c>
    </row>
    <row r="94" spans="1:14" x14ac:dyDescent="0.25">
      <c r="A94" s="4">
        <v>43952</v>
      </c>
      <c r="B94">
        <v>164077</v>
      </c>
      <c r="C94">
        <v>6736</v>
      </c>
      <c r="D94">
        <v>126900</v>
      </c>
      <c r="F94">
        <f t="shared" ref="F94" si="223">B94-B93</f>
        <v>1068</v>
      </c>
      <c r="G94">
        <f t="shared" ref="G94" si="224">C94-C93</f>
        <v>113</v>
      </c>
      <c r="H94">
        <f t="shared" ref="H94" si="225">D94-D93</f>
        <v>3400</v>
      </c>
      <c r="I94">
        <f t="shared" ref="I94" si="226">B94-C94-D94</f>
        <v>30441</v>
      </c>
      <c r="J94">
        <f t="shared" ref="J94" si="227">F94/I93*$B$2/($B$2-B93)</f>
        <v>3.2539133314094901E-2</v>
      </c>
      <c r="K94">
        <f t="shared" ref="K94" si="228">G94/I93</f>
        <v>3.4361126315149305E-3</v>
      </c>
      <c r="L94">
        <f t="shared" ref="L94" si="229">H94/I93</f>
        <v>0.10338745970929879</v>
      </c>
      <c r="M94">
        <f t="shared" ref="M94" si="230">J94/(K94+L94)</f>
        <v>0.30460630178403786</v>
      </c>
      <c r="N94" s="47">
        <f t="shared" ref="N94" si="231">C94/B94</f>
        <v>4.1053895427147012E-2</v>
      </c>
    </row>
    <row r="95" spans="1:14" x14ac:dyDescent="0.25">
      <c r="A95" s="4">
        <v>43953</v>
      </c>
      <c r="B95">
        <v>164967</v>
      </c>
      <c r="C95">
        <v>6812</v>
      </c>
      <c r="D95">
        <v>129000</v>
      </c>
      <c r="F95">
        <f t="shared" ref="F95" si="232">B95-B94</f>
        <v>890</v>
      </c>
      <c r="G95">
        <f t="shared" ref="G95" si="233">C95-C94</f>
        <v>76</v>
      </c>
      <c r="H95">
        <f t="shared" ref="H95" si="234">D95-D94</f>
        <v>2100</v>
      </c>
      <c r="I95">
        <f t="shared" ref="I95" si="235">B95-C95-D95</f>
        <v>29155</v>
      </c>
      <c r="J95">
        <f t="shared" ref="J95" si="236">F95/I94*$B$2/($B$2-B94)</f>
        <v>2.9294252415724836E-2</v>
      </c>
      <c r="K95">
        <f t="shared" ref="K95" si="237">G95/I94</f>
        <v>2.496632830721724E-3</v>
      </c>
      <c r="L95">
        <f t="shared" ref="L95" si="238">H95/I94</f>
        <v>6.8985907164679214E-2</v>
      </c>
      <c r="M95">
        <f t="shared" ref="M95" si="239">J95/(K95+L95)</f>
        <v>0.40980989788009181</v>
      </c>
      <c r="N95" s="47">
        <f t="shared" ref="N95" si="240">C95/B95</f>
        <v>4.1293107106269739E-2</v>
      </c>
    </row>
    <row r="96" spans="1:14" x14ac:dyDescent="0.25">
      <c r="A96" s="4">
        <v>43954</v>
      </c>
      <c r="B96">
        <v>165664</v>
      </c>
      <c r="C96">
        <v>6866</v>
      </c>
      <c r="D96">
        <v>130600</v>
      </c>
      <c r="F96">
        <f t="shared" ref="F96" si="241">B96-B95</f>
        <v>697</v>
      </c>
      <c r="G96">
        <f t="shared" ref="G96" si="242">C96-C95</f>
        <v>54</v>
      </c>
      <c r="H96">
        <f t="shared" ref="H96" si="243">D96-D95</f>
        <v>1600</v>
      </c>
      <c r="I96">
        <f t="shared" ref="I96" si="244">B96-C96-D96</f>
        <v>28198</v>
      </c>
      <c r="J96">
        <f t="shared" ref="J96" si="245">F96/I95*$B$2/($B$2-B95)</f>
        <v>2.3953869684730046E-2</v>
      </c>
      <c r="K96">
        <f t="shared" ref="K96" si="246">G96/I95</f>
        <v>1.8521694392042531E-3</v>
      </c>
      <c r="L96">
        <f t="shared" ref="L96" si="247">H96/I95</f>
        <v>5.4879094494940835E-2</v>
      </c>
      <c r="M96">
        <f t="shared" ref="M96" si="248">J96/(K96+L96)</f>
        <v>0.4222340209542349</v>
      </c>
      <c r="N96" s="47">
        <f t="shared" ref="N96" si="249">C96/B96</f>
        <v>4.1445335136179255E-2</v>
      </c>
    </row>
    <row r="97" spans="1:14" x14ac:dyDescent="0.25">
      <c r="A97" s="4">
        <v>43955</v>
      </c>
      <c r="B97">
        <v>166152</v>
      </c>
      <c r="C97">
        <v>6993</v>
      </c>
      <c r="D97">
        <v>132700</v>
      </c>
      <c r="E97" s="42" t="s">
        <v>193</v>
      </c>
      <c r="F97">
        <f t="shared" ref="F97" si="250">B97-B96</f>
        <v>488</v>
      </c>
      <c r="G97">
        <f t="shared" ref="G97" si="251">C97-C96</f>
        <v>127</v>
      </c>
      <c r="H97">
        <f t="shared" ref="H97" si="252">D97-D96</f>
        <v>2100</v>
      </c>
      <c r="I97">
        <f t="shared" ref="I97" si="253">B97-C97-D97</f>
        <v>26459</v>
      </c>
      <c r="J97">
        <f t="shared" ref="J97" si="254">F97/I96*$B$2/($B$2-B96)</f>
        <v>1.7340478845770758E-2</v>
      </c>
      <c r="K97">
        <f t="shared" ref="K97" si="255">G97/I96</f>
        <v>4.5038655223774739E-3</v>
      </c>
      <c r="L97">
        <f t="shared" ref="L97" si="256">H97/I96</f>
        <v>7.4473366905454294E-2</v>
      </c>
      <c r="M97">
        <f t="shared" ref="M97" si="257">J97/(K97+L97)</f>
        <v>0.2195630096511198</v>
      </c>
      <c r="N97" s="47">
        <f t="shared" ref="N97" si="258">C97/B97</f>
        <v>4.2087967644084935E-2</v>
      </c>
    </row>
    <row r="98" spans="1:14" x14ac:dyDescent="0.25">
      <c r="A98" s="4">
        <v>43956</v>
      </c>
      <c r="B98">
        <v>167007</v>
      </c>
      <c r="C98" s="19">
        <f>C97+G98</f>
        <v>7134</v>
      </c>
      <c r="D98">
        <v>135100</v>
      </c>
      <c r="F98">
        <f t="shared" ref="F98" si="259">B98-B97</f>
        <v>855</v>
      </c>
      <c r="G98" s="19">
        <f>282/2</f>
        <v>141</v>
      </c>
      <c r="H98">
        <f t="shared" ref="H98" si="260">D98-D97</f>
        <v>2400</v>
      </c>
      <c r="I98">
        <f t="shared" ref="I98" si="261">B98-C98-D98</f>
        <v>24773</v>
      </c>
      <c r="J98">
        <f t="shared" ref="J98" si="262">F98/I97*$B$2/($B$2-B97)</f>
        <v>3.2378355957880876E-2</v>
      </c>
      <c r="K98">
        <f t="shared" ref="K98" si="263">G98/I97</f>
        <v>5.328999584262444E-3</v>
      </c>
      <c r="L98">
        <f t="shared" ref="L98" si="264">H98/I97</f>
        <v>9.0706375902339473E-2</v>
      </c>
      <c r="M98">
        <f t="shared" ref="M98" si="265">J98/(K98+L98)</f>
        <v>0.33715030314426214</v>
      </c>
      <c r="N98" s="47">
        <f t="shared" ref="N98" si="266">C98/B98</f>
        <v>4.2716772350859543E-2</v>
      </c>
    </row>
    <row r="99" spans="1:14" x14ac:dyDescent="0.25">
      <c r="A99" s="4">
        <v>43957</v>
      </c>
      <c r="B99">
        <v>168162</v>
      </c>
      <c r="C99">
        <v>7275</v>
      </c>
      <c r="D99">
        <v>139900</v>
      </c>
      <c r="F99">
        <f t="shared" ref="F99" si="267">B99-B98</f>
        <v>1155</v>
      </c>
      <c r="G99" s="19">
        <f>282/2</f>
        <v>141</v>
      </c>
      <c r="H99">
        <f t="shared" ref="H99" si="268">D99-D98</f>
        <v>4800</v>
      </c>
      <c r="I99">
        <f t="shared" ref="I99" si="269">B99-C99-D99</f>
        <v>20987</v>
      </c>
      <c r="J99">
        <f t="shared" ref="J99" si="270">F99/I98*$B$2/($B$2-B98)</f>
        <v>4.6716460107643486E-2</v>
      </c>
      <c r="K99">
        <f t="shared" ref="K99" si="271">G99/I98</f>
        <v>5.6916804585637592E-3</v>
      </c>
      <c r="L99">
        <f t="shared" ref="L99" si="272">H99/I98</f>
        <v>0.19375933475961732</v>
      </c>
      <c r="M99">
        <f t="shared" ref="M99" si="273">J99/(K99+L99)</f>
        <v>0.23422523097483347</v>
      </c>
      <c r="N99" s="47">
        <f t="shared" ref="N99" si="274">C99/B99</f>
        <v>4.3261854640168407E-2</v>
      </c>
    </row>
  </sheetData>
  <hyperlinks>
    <hyperlink ref="D2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pane xSplit="1" ySplit="3" topLeftCell="B82" activePane="bottomRight" state="frozen"/>
      <selection pane="topRight" activeCell="B1" sqref="B1"/>
      <selection pane="bottomLeft" activeCell="A4" sqref="A4"/>
      <selection pane="bottomRight" activeCell="N3" sqref="N3"/>
    </sheetView>
  </sheetViews>
  <sheetFormatPr defaultColWidth="10.6640625" defaultRowHeight="13.2" x14ac:dyDescent="0.25"/>
  <sheetData>
    <row r="1" spans="1:14" x14ac:dyDescent="0.25">
      <c r="A1" s="2" t="s">
        <v>32</v>
      </c>
      <c r="D1" t="s">
        <v>186</v>
      </c>
    </row>
    <row r="2" spans="1:14" x14ac:dyDescent="0.25">
      <c r="A2" t="s">
        <v>70</v>
      </c>
      <c r="B2">
        <v>9006398</v>
      </c>
      <c r="D2" s="24" t="s">
        <v>71</v>
      </c>
      <c r="E2" s="24"/>
      <c r="N2" s="45">
        <f>N99/'Country Statistics'!$H$30</f>
        <v>1.7681461663955484</v>
      </c>
    </row>
    <row r="3" spans="1:14" s="2" customFormat="1" x14ac:dyDescent="0.25">
      <c r="A3" s="2" t="s">
        <v>20</v>
      </c>
      <c r="B3" s="2" t="s">
        <v>21</v>
      </c>
      <c r="C3" s="2" t="s">
        <v>22</v>
      </c>
      <c r="D3" s="2" t="s">
        <v>8</v>
      </c>
      <c r="E3" s="2" t="s">
        <v>152</v>
      </c>
      <c r="F3" s="2" t="s">
        <v>23</v>
      </c>
      <c r="G3" s="2" t="s">
        <v>24</v>
      </c>
      <c r="H3" s="2" t="s">
        <v>25</v>
      </c>
      <c r="I3" s="2" t="s">
        <v>53</v>
      </c>
      <c r="J3" s="2" t="s">
        <v>26</v>
      </c>
      <c r="K3" s="2" t="s">
        <v>27</v>
      </c>
      <c r="L3" s="2" t="s">
        <v>28</v>
      </c>
      <c r="M3" s="2" t="s">
        <v>69</v>
      </c>
      <c r="N3" s="2" t="s">
        <v>66</v>
      </c>
    </row>
    <row r="4" spans="1:14" x14ac:dyDescent="0.25">
      <c r="A4" s="4">
        <v>43862</v>
      </c>
      <c r="B4">
        <v>0</v>
      </c>
      <c r="C4">
        <v>0</v>
      </c>
      <c r="D4">
        <v>0</v>
      </c>
      <c r="I4">
        <f>B4-C4-D4</f>
        <v>0</v>
      </c>
    </row>
    <row r="5" spans="1:14" x14ac:dyDescent="0.25">
      <c r="A5" s="4">
        <v>43863</v>
      </c>
      <c r="B5">
        <v>0</v>
      </c>
      <c r="C5">
        <v>0</v>
      </c>
      <c r="D5">
        <v>0</v>
      </c>
      <c r="F5">
        <f t="shared" ref="F5:F36" si="0">B5-B4</f>
        <v>0</v>
      </c>
      <c r="G5">
        <f t="shared" ref="G5:G36" si="1">C5-C4</f>
        <v>0</v>
      </c>
      <c r="H5">
        <f t="shared" ref="H5:H36" si="2">D5-D4</f>
        <v>0</v>
      </c>
      <c r="I5">
        <f t="shared" ref="I5:I55" si="3">B5-C5-D5</f>
        <v>0</v>
      </c>
    </row>
    <row r="6" spans="1:14" x14ac:dyDescent="0.25">
      <c r="A6" s="4">
        <v>43864</v>
      </c>
      <c r="B6">
        <v>0</v>
      </c>
      <c r="C6">
        <v>0</v>
      </c>
      <c r="D6">
        <v>0</v>
      </c>
      <c r="F6">
        <f t="shared" si="0"/>
        <v>0</v>
      </c>
      <c r="G6">
        <f t="shared" si="1"/>
        <v>0</v>
      </c>
      <c r="H6">
        <f t="shared" si="2"/>
        <v>0</v>
      </c>
      <c r="I6">
        <f t="shared" si="3"/>
        <v>0</v>
      </c>
    </row>
    <row r="7" spans="1:14" x14ac:dyDescent="0.25">
      <c r="A7" s="4">
        <v>43865</v>
      </c>
      <c r="B7">
        <v>0</v>
      </c>
      <c r="C7">
        <v>0</v>
      </c>
      <c r="D7">
        <v>0</v>
      </c>
      <c r="F7">
        <f t="shared" si="0"/>
        <v>0</v>
      </c>
      <c r="G7">
        <f t="shared" si="1"/>
        <v>0</v>
      </c>
      <c r="H7">
        <f t="shared" si="2"/>
        <v>0</v>
      </c>
      <c r="I7">
        <f t="shared" si="3"/>
        <v>0</v>
      </c>
    </row>
    <row r="8" spans="1:14" x14ac:dyDescent="0.25">
      <c r="A8" s="4">
        <v>43866</v>
      </c>
      <c r="B8">
        <v>0</v>
      </c>
      <c r="C8">
        <v>0</v>
      </c>
      <c r="D8">
        <v>0</v>
      </c>
      <c r="F8">
        <f t="shared" si="0"/>
        <v>0</v>
      </c>
      <c r="G8">
        <f t="shared" si="1"/>
        <v>0</v>
      </c>
      <c r="H8">
        <f t="shared" si="2"/>
        <v>0</v>
      </c>
      <c r="I8">
        <f t="shared" si="3"/>
        <v>0</v>
      </c>
    </row>
    <row r="9" spans="1:14" x14ac:dyDescent="0.25">
      <c r="A9" s="4">
        <v>43867</v>
      </c>
      <c r="B9">
        <v>0</v>
      </c>
      <c r="C9">
        <v>0</v>
      </c>
      <c r="D9">
        <v>0</v>
      </c>
      <c r="F9">
        <f t="shared" si="0"/>
        <v>0</v>
      </c>
      <c r="G9">
        <f t="shared" si="1"/>
        <v>0</v>
      </c>
      <c r="H9">
        <f t="shared" si="2"/>
        <v>0</v>
      </c>
      <c r="I9">
        <f t="shared" si="3"/>
        <v>0</v>
      </c>
    </row>
    <row r="10" spans="1:14" x14ac:dyDescent="0.25">
      <c r="A10" s="4">
        <v>43868</v>
      </c>
      <c r="B10">
        <v>0</v>
      </c>
      <c r="C10">
        <v>0</v>
      </c>
      <c r="D10">
        <v>0</v>
      </c>
      <c r="F10">
        <f t="shared" si="0"/>
        <v>0</v>
      </c>
      <c r="G10">
        <f t="shared" si="1"/>
        <v>0</v>
      </c>
      <c r="H10">
        <f t="shared" si="2"/>
        <v>0</v>
      </c>
      <c r="I10">
        <f t="shared" si="3"/>
        <v>0</v>
      </c>
    </row>
    <row r="11" spans="1:14" x14ac:dyDescent="0.25">
      <c r="A11" s="4">
        <v>43869</v>
      </c>
      <c r="B11">
        <v>0</v>
      </c>
      <c r="C11">
        <v>0</v>
      </c>
      <c r="D11">
        <v>0</v>
      </c>
      <c r="F11">
        <f t="shared" si="0"/>
        <v>0</v>
      </c>
      <c r="G11">
        <f t="shared" si="1"/>
        <v>0</v>
      </c>
      <c r="H11">
        <f t="shared" si="2"/>
        <v>0</v>
      </c>
      <c r="I11">
        <f t="shared" si="3"/>
        <v>0</v>
      </c>
    </row>
    <row r="12" spans="1:14" x14ac:dyDescent="0.25">
      <c r="A12" s="4">
        <v>43870</v>
      </c>
      <c r="B12">
        <v>0</v>
      </c>
      <c r="C12">
        <v>0</v>
      </c>
      <c r="D12">
        <v>0</v>
      </c>
      <c r="F12">
        <f t="shared" si="0"/>
        <v>0</v>
      </c>
      <c r="G12">
        <f t="shared" si="1"/>
        <v>0</v>
      </c>
      <c r="H12">
        <f t="shared" si="2"/>
        <v>0</v>
      </c>
      <c r="I12">
        <f t="shared" si="3"/>
        <v>0</v>
      </c>
    </row>
    <row r="13" spans="1:14" x14ac:dyDescent="0.25">
      <c r="A13" s="4">
        <v>43871</v>
      </c>
      <c r="B13">
        <v>0</v>
      </c>
      <c r="C13">
        <v>0</v>
      </c>
      <c r="D13">
        <v>0</v>
      </c>
      <c r="F13">
        <f t="shared" si="0"/>
        <v>0</v>
      </c>
      <c r="G13">
        <f t="shared" si="1"/>
        <v>0</v>
      </c>
      <c r="H13">
        <f t="shared" si="2"/>
        <v>0</v>
      </c>
      <c r="I13">
        <f t="shared" si="3"/>
        <v>0</v>
      </c>
    </row>
    <row r="14" spans="1:14" x14ac:dyDescent="0.25">
      <c r="A14" s="4">
        <v>43872</v>
      </c>
      <c r="B14">
        <v>0</v>
      </c>
      <c r="C14">
        <v>0</v>
      </c>
      <c r="D14">
        <v>0</v>
      </c>
      <c r="F14">
        <f t="shared" si="0"/>
        <v>0</v>
      </c>
      <c r="G14">
        <f t="shared" si="1"/>
        <v>0</v>
      </c>
      <c r="H14">
        <f t="shared" si="2"/>
        <v>0</v>
      </c>
      <c r="I14">
        <f t="shared" si="3"/>
        <v>0</v>
      </c>
    </row>
    <row r="15" spans="1:14" x14ac:dyDescent="0.25">
      <c r="A15" s="4">
        <v>43873</v>
      </c>
      <c r="B15">
        <v>0</v>
      </c>
      <c r="C15">
        <v>0</v>
      </c>
      <c r="D15">
        <v>0</v>
      </c>
      <c r="F15">
        <f t="shared" si="0"/>
        <v>0</v>
      </c>
      <c r="G15">
        <f t="shared" si="1"/>
        <v>0</v>
      </c>
      <c r="H15">
        <f t="shared" si="2"/>
        <v>0</v>
      </c>
      <c r="I15">
        <f t="shared" si="3"/>
        <v>0</v>
      </c>
    </row>
    <row r="16" spans="1:14" x14ac:dyDescent="0.25">
      <c r="A16" s="4">
        <v>43874</v>
      </c>
      <c r="B16">
        <v>0</v>
      </c>
      <c r="C16">
        <v>0</v>
      </c>
      <c r="D16">
        <v>0</v>
      </c>
      <c r="F16">
        <f t="shared" si="0"/>
        <v>0</v>
      </c>
      <c r="G16">
        <f t="shared" si="1"/>
        <v>0</v>
      </c>
      <c r="H16">
        <f t="shared" si="2"/>
        <v>0</v>
      </c>
      <c r="I16">
        <f t="shared" si="3"/>
        <v>0</v>
      </c>
    </row>
    <row r="17" spans="1:9" x14ac:dyDescent="0.25">
      <c r="A17" s="4">
        <v>43875</v>
      </c>
      <c r="B17">
        <v>0</v>
      </c>
      <c r="C17">
        <v>0</v>
      </c>
      <c r="D17">
        <v>0</v>
      </c>
      <c r="F17">
        <f t="shared" si="0"/>
        <v>0</v>
      </c>
      <c r="G17">
        <f t="shared" si="1"/>
        <v>0</v>
      </c>
      <c r="H17">
        <f t="shared" si="2"/>
        <v>0</v>
      </c>
      <c r="I17">
        <f t="shared" si="3"/>
        <v>0</v>
      </c>
    </row>
    <row r="18" spans="1:9" x14ac:dyDescent="0.25">
      <c r="A18" s="4">
        <v>43876</v>
      </c>
      <c r="B18">
        <v>0</v>
      </c>
      <c r="C18">
        <v>0</v>
      </c>
      <c r="D18">
        <v>0</v>
      </c>
      <c r="F18">
        <f t="shared" si="0"/>
        <v>0</v>
      </c>
      <c r="G18">
        <f t="shared" si="1"/>
        <v>0</v>
      </c>
      <c r="H18">
        <f t="shared" si="2"/>
        <v>0</v>
      </c>
      <c r="I18">
        <f t="shared" si="3"/>
        <v>0</v>
      </c>
    </row>
    <row r="19" spans="1:9" x14ac:dyDescent="0.25">
      <c r="A19" s="4">
        <v>43877</v>
      </c>
      <c r="B19">
        <v>0</v>
      </c>
      <c r="C19">
        <v>0</v>
      </c>
      <c r="D19">
        <v>0</v>
      </c>
      <c r="F19">
        <f t="shared" si="0"/>
        <v>0</v>
      </c>
      <c r="G19">
        <f t="shared" si="1"/>
        <v>0</v>
      </c>
      <c r="H19">
        <f t="shared" si="2"/>
        <v>0</v>
      </c>
      <c r="I19">
        <f t="shared" si="3"/>
        <v>0</v>
      </c>
    </row>
    <row r="20" spans="1:9" x14ac:dyDescent="0.25">
      <c r="A20" s="4">
        <v>43878</v>
      </c>
      <c r="B20">
        <v>0</v>
      </c>
      <c r="C20">
        <v>0</v>
      </c>
      <c r="D20">
        <v>0</v>
      </c>
      <c r="F20">
        <f t="shared" si="0"/>
        <v>0</v>
      </c>
      <c r="G20">
        <f t="shared" si="1"/>
        <v>0</v>
      </c>
      <c r="H20">
        <f t="shared" si="2"/>
        <v>0</v>
      </c>
      <c r="I20">
        <f t="shared" si="3"/>
        <v>0</v>
      </c>
    </row>
    <row r="21" spans="1:9" x14ac:dyDescent="0.25">
      <c r="A21" s="4">
        <v>43879</v>
      </c>
      <c r="B21">
        <v>0</v>
      </c>
      <c r="C21">
        <v>0</v>
      </c>
      <c r="D21">
        <v>0</v>
      </c>
      <c r="F21">
        <f t="shared" si="0"/>
        <v>0</v>
      </c>
      <c r="G21">
        <f t="shared" si="1"/>
        <v>0</v>
      </c>
      <c r="H21">
        <f t="shared" si="2"/>
        <v>0</v>
      </c>
      <c r="I21">
        <f t="shared" si="3"/>
        <v>0</v>
      </c>
    </row>
    <row r="22" spans="1:9" x14ac:dyDescent="0.25">
      <c r="A22" s="4">
        <v>43880</v>
      </c>
      <c r="B22">
        <v>0</v>
      </c>
      <c r="C22">
        <v>0</v>
      </c>
      <c r="D22">
        <v>0</v>
      </c>
      <c r="F22">
        <f t="shared" si="0"/>
        <v>0</v>
      </c>
      <c r="G22">
        <f t="shared" si="1"/>
        <v>0</v>
      </c>
      <c r="H22">
        <f t="shared" si="2"/>
        <v>0</v>
      </c>
      <c r="I22">
        <f t="shared" si="3"/>
        <v>0</v>
      </c>
    </row>
    <row r="23" spans="1:9" x14ac:dyDescent="0.25">
      <c r="A23" s="4">
        <v>43881</v>
      </c>
      <c r="B23">
        <v>0</v>
      </c>
      <c r="C23">
        <v>0</v>
      </c>
      <c r="D23">
        <v>0</v>
      </c>
      <c r="F23">
        <f t="shared" si="0"/>
        <v>0</v>
      </c>
      <c r="G23">
        <f t="shared" si="1"/>
        <v>0</v>
      </c>
      <c r="H23">
        <f t="shared" si="2"/>
        <v>0</v>
      </c>
      <c r="I23">
        <f t="shared" si="3"/>
        <v>0</v>
      </c>
    </row>
    <row r="24" spans="1:9" x14ac:dyDescent="0.25">
      <c r="A24" s="4">
        <v>43882</v>
      </c>
      <c r="B24">
        <v>0</v>
      </c>
      <c r="C24">
        <v>0</v>
      </c>
      <c r="D24">
        <v>0</v>
      </c>
      <c r="F24">
        <f t="shared" si="0"/>
        <v>0</v>
      </c>
      <c r="G24">
        <f t="shared" si="1"/>
        <v>0</v>
      </c>
      <c r="H24">
        <f t="shared" si="2"/>
        <v>0</v>
      </c>
      <c r="I24">
        <f t="shared" si="3"/>
        <v>0</v>
      </c>
    </row>
    <row r="25" spans="1:9" x14ac:dyDescent="0.25">
      <c r="A25" s="4">
        <v>43883</v>
      </c>
      <c r="B25">
        <v>0</v>
      </c>
      <c r="C25">
        <v>0</v>
      </c>
      <c r="D25">
        <v>0</v>
      </c>
      <c r="F25">
        <f t="shared" si="0"/>
        <v>0</v>
      </c>
      <c r="G25">
        <f t="shared" si="1"/>
        <v>0</v>
      </c>
      <c r="H25">
        <f t="shared" si="2"/>
        <v>0</v>
      </c>
      <c r="I25">
        <f t="shared" si="3"/>
        <v>0</v>
      </c>
    </row>
    <row r="26" spans="1:9" x14ac:dyDescent="0.25">
      <c r="A26" s="4">
        <v>43884</v>
      </c>
      <c r="B26">
        <v>0</v>
      </c>
      <c r="C26">
        <v>0</v>
      </c>
      <c r="D26">
        <v>0</v>
      </c>
      <c r="F26">
        <f t="shared" si="0"/>
        <v>0</v>
      </c>
      <c r="G26">
        <f t="shared" si="1"/>
        <v>0</v>
      </c>
      <c r="H26">
        <f t="shared" si="2"/>
        <v>0</v>
      </c>
      <c r="I26">
        <f t="shared" si="3"/>
        <v>0</v>
      </c>
    </row>
    <row r="27" spans="1:9" x14ac:dyDescent="0.25">
      <c r="A27" s="4">
        <v>43885</v>
      </c>
      <c r="B27">
        <v>0</v>
      </c>
      <c r="C27">
        <v>0</v>
      </c>
      <c r="D27">
        <v>0</v>
      </c>
      <c r="F27">
        <f t="shared" si="0"/>
        <v>0</v>
      </c>
      <c r="G27">
        <f t="shared" si="1"/>
        <v>0</v>
      </c>
      <c r="H27">
        <f t="shared" si="2"/>
        <v>0</v>
      </c>
      <c r="I27">
        <f t="shared" si="3"/>
        <v>0</v>
      </c>
    </row>
    <row r="28" spans="1:9" x14ac:dyDescent="0.25">
      <c r="A28" s="4">
        <v>43886</v>
      </c>
      <c r="B28">
        <v>2</v>
      </c>
      <c r="C28">
        <v>0</v>
      </c>
      <c r="D28">
        <v>0</v>
      </c>
      <c r="F28">
        <f t="shared" si="0"/>
        <v>2</v>
      </c>
      <c r="G28">
        <f t="shared" si="1"/>
        <v>0</v>
      </c>
      <c r="H28">
        <f t="shared" si="2"/>
        <v>0</v>
      </c>
      <c r="I28">
        <f t="shared" si="3"/>
        <v>2</v>
      </c>
    </row>
    <row r="29" spans="1:9" x14ac:dyDescent="0.25">
      <c r="A29" s="4">
        <v>43887</v>
      </c>
      <c r="B29">
        <v>2</v>
      </c>
      <c r="C29">
        <v>0</v>
      </c>
      <c r="D29">
        <v>0</v>
      </c>
      <c r="F29">
        <f t="shared" si="0"/>
        <v>0</v>
      </c>
      <c r="G29">
        <f t="shared" si="1"/>
        <v>0</v>
      </c>
      <c r="H29">
        <f t="shared" si="2"/>
        <v>0</v>
      </c>
      <c r="I29">
        <f t="shared" si="3"/>
        <v>2</v>
      </c>
    </row>
    <row r="30" spans="1:9" x14ac:dyDescent="0.25">
      <c r="A30" s="4">
        <v>43888</v>
      </c>
      <c r="B30">
        <v>3</v>
      </c>
      <c r="C30">
        <v>0</v>
      </c>
      <c r="D30">
        <v>0</v>
      </c>
      <c r="F30">
        <f t="shared" si="0"/>
        <v>1</v>
      </c>
      <c r="G30">
        <f t="shared" si="1"/>
        <v>0</v>
      </c>
      <c r="H30">
        <f t="shared" si="2"/>
        <v>0</v>
      </c>
      <c r="I30">
        <f t="shared" si="3"/>
        <v>3</v>
      </c>
    </row>
    <row r="31" spans="1:9" x14ac:dyDescent="0.25">
      <c r="A31" s="4">
        <v>43889</v>
      </c>
      <c r="B31">
        <v>3</v>
      </c>
      <c r="C31">
        <v>0</v>
      </c>
      <c r="D31">
        <v>0</v>
      </c>
      <c r="F31">
        <f t="shared" si="0"/>
        <v>0</v>
      </c>
      <c r="G31">
        <f t="shared" si="1"/>
        <v>0</v>
      </c>
      <c r="H31">
        <f t="shared" si="2"/>
        <v>0</v>
      </c>
      <c r="I31">
        <f t="shared" si="3"/>
        <v>3</v>
      </c>
    </row>
    <row r="32" spans="1:9" x14ac:dyDescent="0.25">
      <c r="A32" s="4">
        <v>43890</v>
      </c>
      <c r="B32">
        <v>9</v>
      </c>
      <c r="C32">
        <v>0</v>
      </c>
      <c r="D32">
        <v>0</v>
      </c>
      <c r="F32">
        <f t="shared" si="0"/>
        <v>6</v>
      </c>
      <c r="G32">
        <f t="shared" si="1"/>
        <v>0</v>
      </c>
      <c r="H32">
        <f t="shared" si="2"/>
        <v>0</v>
      </c>
      <c r="I32">
        <f t="shared" si="3"/>
        <v>9</v>
      </c>
    </row>
    <row r="33" spans="1:14" x14ac:dyDescent="0.25">
      <c r="A33" s="4">
        <v>43891</v>
      </c>
      <c r="B33">
        <v>14</v>
      </c>
      <c r="C33">
        <v>0</v>
      </c>
      <c r="D33">
        <v>0</v>
      </c>
      <c r="F33">
        <f t="shared" si="0"/>
        <v>5</v>
      </c>
      <c r="G33">
        <f t="shared" si="1"/>
        <v>0</v>
      </c>
      <c r="H33">
        <f t="shared" si="2"/>
        <v>0</v>
      </c>
      <c r="I33">
        <f t="shared" si="3"/>
        <v>14</v>
      </c>
      <c r="J33">
        <f>F33/I32*$B$2/($B$2-B32)</f>
        <v>0.55555611071700817</v>
      </c>
      <c r="K33">
        <f>G33/I32</f>
        <v>0</v>
      </c>
      <c r="L33">
        <f>H33/I32</f>
        <v>0</v>
      </c>
      <c r="M33" s="19">
        <v>0</v>
      </c>
      <c r="N33" s="47">
        <f>C33/B33</f>
        <v>0</v>
      </c>
    </row>
    <row r="34" spans="1:14" x14ac:dyDescent="0.25">
      <c r="A34" s="4">
        <v>43892</v>
      </c>
      <c r="B34">
        <v>18</v>
      </c>
      <c r="C34">
        <v>0</v>
      </c>
      <c r="D34">
        <v>0</v>
      </c>
      <c r="F34">
        <f t="shared" si="0"/>
        <v>4</v>
      </c>
      <c r="G34">
        <f t="shared" si="1"/>
        <v>0</v>
      </c>
      <c r="H34">
        <f t="shared" si="2"/>
        <v>0</v>
      </c>
      <c r="I34">
        <f t="shared" si="3"/>
        <v>18</v>
      </c>
      <c r="J34">
        <f t="shared" ref="J34:J72" si="4">F34/I33*$B$2/($B$2-B33)</f>
        <v>0.28571472984369434</v>
      </c>
      <c r="K34">
        <f t="shared" ref="K34:K69" si="5">G34/I33</f>
        <v>0</v>
      </c>
      <c r="L34">
        <f t="shared" ref="L34:L69" si="6">H34/I33</f>
        <v>0</v>
      </c>
      <c r="M34" s="19">
        <v>0</v>
      </c>
      <c r="N34" s="47">
        <f t="shared" ref="N34:N82" si="7">C34/B34</f>
        <v>0</v>
      </c>
    </row>
    <row r="35" spans="1:14" x14ac:dyDescent="0.25">
      <c r="A35" s="4">
        <v>43893</v>
      </c>
      <c r="B35">
        <v>21</v>
      </c>
      <c r="C35">
        <v>0</v>
      </c>
      <c r="D35">
        <v>0</v>
      </c>
      <c r="F35">
        <f t="shared" si="0"/>
        <v>3</v>
      </c>
      <c r="G35">
        <f t="shared" si="1"/>
        <v>0</v>
      </c>
      <c r="H35">
        <f t="shared" si="2"/>
        <v>0</v>
      </c>
      <c r="I35">
        <f t="shared" si="3"/>
        <v>21</v>
      </c>
      <c r="J35">
        <f t="shared" si="4"/>
        <v>0.16666699976387109</v>
      </c>
      <c r="K35">
        <f t="shared" si="5"/>
        <v>0</v>
      </c>
      <c r="L35">
        <f t="shared" si="6"/>
        <v>0</v>
      </c>
      <c r="M35" s="19">
        <v>0</v>
      </c>
      <c r="N35" s="47">
        <f t="shared" si="7"/>
        <v>0</v>
      </c>
    </row>
    <row r="36" spans="1:14" x14ac:dyDescent="0.25">
      <c r="A36" s="4">
        <v>43894</v>
      </c>
      <c r="B36">
        <v>29</v>
      </c>
      <c r="C36">
        <v>0</v>
      </c>
      <c r="D36">
        <v>0</v>
      </c>
      <c r="F36">
        <f t="shared" si="0"/>
        <v>8</v>
      </c>
      <c r="G36">
        <f t="shared" si="1"/>
        <v>0</v>
      </c>
      <c r="H36">
        <f t="shared" si="2"/>
        <v>0</v>
      </c>
      <c r="I36">
        <f t="shared" si="3"/>
        <v>29</v>
      </c>
      <c r="J36">
        <f t="shared" si="4"/>
        <v>0.3809532692118886</v>
      </c>
      <c r="K36">
        <f t="shared" si="5"/>
        <v>0</v>
      </c>
      <c r="L36">
        <f t="shared" si="6"/>
        <v>0</v>
      </c>
      <c r="M36" s="19">
        <v>0</v>
      </c>
      <c r="N36" s="47">
        <f t="shared" si="7"/>
        <v>0</v>
      </c>
    </row>
    <row r="37" spans="1:14" x14ac:dyDescent="0.25">
      <c r="A37" s="4">
        <v>43895</v>
      </c>
      <c r="B37">
        <v>41</v>
      </c>
      <c r="C37">
        <v>0</v>
      </c>
      <c r="D37">
        <v>0</v>
      </c>
      <c r="F37">
        <f t="shared" ref="F37:F55" si="8">B37-B36</f>
        <v>12</v>
      </c>
      <c r="G37">
        <f t="shared" ref="G37:G55" si="9">C37-C36</f>
        <v>0</v>
      </c>
      <c r="H37">
        <f t="shared" ref="H37:H55" si="10">D37-D36</f>
        <v>0</v>
      </c>
      <c r="I37">
        <f t="shared" si="3"/>
        <v>41</v>
      </c>
      <c r="J37">
        <f t="shared" si="4"/>
        <v>0.41379443583872089</v>
      </c>
      <c r="K37">
        <f t="shared" si="5"/>
        <v>0</v>
      </c>
      <c r="L37">
        <f t="shared" si="6"/>
        <v>0</v>
      </c>
      <c r="M37" s="19">
        <v>0</v>
      </c>
      <c r="N37" s="47">
        <f t="shared" si="7"/>
        <v>0</v>
      </c>
    </row>
    <row r="38" spans="1:14" x14ac:dyDescent="0.25">
      <c r="A38" s="4">
        <v>43896</v>
      </c>
      <c r="B38">
        <v>55</v>
      </c>
      <c r="C38">
        <v>0</v>
      </c>
      <c r="D38">
        <v>0</v>
      </c>
      <c r="F38">
        <f t="shared" si="8"/>
        <v>14</v>
      </c>
      <c r="G38">
        <f t="shared" si="9"/>
        <v>0</v>
      </c>
      <c r="H38">
        <f t="shared" si="10"/>
        <v>0</v>
      </c>
      <c r="I38">
        <f t="shared" si="3"/>
        <v>55</v>
      </c>
      <c r="J38">
        <f t="shared" si="4"/>
        <v>0.34146496909173674</v>
      </c>
      <c r="K38">
        <f t="shared" si="5"/>
        <v>0</v>
      </c>
      <c r="L38">
        <f t="shared" si="6"/>
        <v>0</v>
      </c>
      <c r="M38" s="19">
        <v>0</v>
      </c>
      <c r="N38" s="47">
        <f t="shared" si="7"/>
        <v>0</v>
      </c>
    </row>
    <row r="39" spans="1:14" x14ac:dyDescent="0.25">
      <c r="A39" s="4">
        <v>43897</v>
      </c>
      <c r="B39">
        <v>79</v>
      </c>
      <c r="C39">
        <v>0</v>
      </c>
      <c r="D39">
        <v>0</v>
      </c>
      <c r="F39">
        <f t="shared" si="8"/>
        <v>24</v>
      </c>
      <c r="G39">
        <f t="shared" si="9"/>
        <v>0</v>
      </c>
      <c r="H39">
        <f t="shared" si="10"/>
        <v>0</v>
      </c>
      <c r="I39">
        <f t="shared" si="3"/>
        <v>79</v>
      </c>
      <c r="J39">
        <f t="shared" si="4"/>
        <v>0.43636630115221925</v>
      </c>
      <c r="K39">
        <f t="shared" si="5"/>
        <v>0</v>
      </c>
      <c r="L39">
        <f t="shared" si="6"/>
        <v>0</v>
      </c>
      <c r="M39" s="19">
        <v>0</v>
      </c>
      <c r="N39" s="47">
        <f t="shared" si="7"/>
        <v>0</v>
      </c>
    </row>
    <row r="40" spans="1:14" x14ac:dyDescent="0.25">
      <c r="A40" s="4">
        <v>43898</v>
      </c>
      <c r="B40">
        <v>104</v>
      </c>
      <c r="C40">
        <v>0</v>
      </c>
      <c r="D40">
        <v>0</v>
      </c>
      <c r="F40">
        <f t="shared" si="8"/>
        <v>25</v>
      </c>
      <c r="G40">
        <f t="shared" si="9"/>
        <v>0</v>
      </c>
      <c r="H40">
        <f t="shared" si="10"/>
        <v>0</v>
      </c>
      <c r="I40">
        <f t="shared" si="3"/>
        <v>104</v>
      </c>
      <c r="J40">
        <f t="shared" si="4"/>
        <v>0.31645847203136918</v>
      </c>
      <c r="K40">
        <f t="shared" si="5"/>
        <v>0</v>
      </c>
      <c r="L40">
        <f t="shared" si="6"/>
        <v>0</v>
      </c>
      <c r="M40" s="19">
        <v>0</v>
      </c>
      <c r="N40" s="47">
        <f t="shared" si="7"/>
        <v>0</v>
      </c>
    </row>
    <row r="41" spans="1:14" x14ac:dyDescent="0.25">
      <c r="A41" s="4">
        <v>43899</v>
      </c>
      <c r="B41">
        <v>131</v>
      </c>
      <c r="C41">
        <v>0</v>
      </c>
      <c r="D41">
        <v>2</v>
      </c>
      <c r="F41">
        <f t="shared" si="8"/>
        <v>27</v>
      </c>
      <c r="G41">
        <f t="shared" si="9"/>
        <v>0</v>
      </c>
      <c r="H41">
        <f t="shared" si="10"/>
        <v>2</v>
      </c>
      <c r="I41">
        <f t="shared" si="3"/>
        <v>129</v>
      </c>
      <c r="J41">
        <f t="shared" si="4"/>
        <v>0.25961838251885083</v>
      </c>
      <c r="K41">
        <f t="shared" si="5"/>
        <v>0</v>
      </c>
      <c r="L41">
        <f t="shared" si="6"/>
        <v>1.9230769230769232E-2</v>
      </c>
      <c r="M41">
        <f t="shared" ref="M41:M65" si="11">J41/(K41+L41)</f>
        <v>13.500155890980242</v>
      </c>
      <c r="N41" s="47">
        <f t="shared" si="7"/>
        <v>0</v>
      </c>
    </row>
    <row r="42" spans="1:14" x14ac:dyDescent="0.25">
      <c r="A42" s="4">
        <v>43900</v>
      </c>
      <c r="B42">
        <v>182</v>
      </c>
      <c r="C42">
        <v>0</v>
      </c>
      <c r="D42">
        <v>4</v>
      </c>
      <c r="E42" s="21" t="s">
        <v>156</v>
      </c>
      <c r="F42">
        <f t="shared" si="8"/>
        <v>51</v>
      </c>
      <c r="G42">
        <f t="shared" si="9"/>
        <v>0</v>
      </c>
      <c r="H42">
        <f t="shared" si="10"/>
        <v>2</v>
      </c>
      <c r="I42">
        <f t="shared" si="3"/>
        <v>178</v>
      </c>
      <c r="J42">
        <f t="shared" si="4"/>
        <v>0.39535458772698895</v>
      </c>
      <c r="K42">
        <f t="shared" si="5"/>
        <v>0</v>
      </c>
      <c r="L42">
        <f t="shared" si="6"/>
        <v>1.5503875968992248E-2</v>
      </c>
      <c r="M42">
        <f t="shared" si="11"/>
        <v>25.500370908390789</v>
      </c>
      <c r="N42" s="47">
        <f t="shared" si="7"/>
        <v>0</v>
      </c>
    </row>
    <row r="43" spans="1:14" x14ac:dyDescent="0.25">
      <c r="A43" s="4">
        <v>43901</v>
      </c>
      <c r="B43">
        <v>246</v>
      </c>
      <c r="C43">
        <v>0</v>
      </c>
      <c r="D43">
        <v>4</v>
      </c>
      <c r="F43">
        <f t="shared" si="8"/>
        <v>64</v>
      </c>
      <c r="G43">
        <f t="shared" si="9"/>
        <v>0</v>
      </c>
      <c r="H43">
        <f t="shared" si="10"/>
        <v>0</v>
      </c>
      <c r="I43">
        <f t="shared" si="3"/>
        <v>242</v>
      </c>
      <c r="J43">
        <f t="shared" si="4"/>
        <v>0.35955782769080347</v>
      </c>
      <c r="K43">
        <f t="shared" si="5"/>
        <v>0</v>
      </c>
      <c r="L43">
        <f t="shared" si="6"/>
        <v>0</v>
      </c>
      <c r="M43" s="19">
        <v>0</v>
      </c>
      <c r="N43" s="47">
        <f t="shared" si="7"/>
        <v>0</v>
      </c>
    </row>
    <row r="44" spans="1:14" x14ac:dyDescent="0.25">
      <c r="A44" s="4">
        <v>43902</v>
      </c>
      <c r="B44">
        <v>302</v>
      </c>
      <c r="C44">
        <v>1</v>
      </c>
      <c r="D44">
        <v>4</v>
      </c>
      <c r="F44">
        <f t="shared" si="8"/>
        <v>56</v>
      </c>
      <c r="G44">
        <f t="shared" si="9"/>
        <v>1</v>
      </c>
      <c r="H44">
        <f t="shared" si="10"/>
        <v>0</v>
      </c>
      <c r="I44">
        <f t="shared" si="3"/>
        <v>297</v>
      </c>
      <c r="J44">
        <f t="shared" si="4"/>
        <v>0.23141127942597389</v>
      </c>
      <c r="K44">
        <f t="shared" si="5"/>
        <v>4.1322314049586778E-3</v>
      </c>
      <c r="L44">
        <f t="shared" si="6"/>
        <v>0</v>
      </c>
      <c r="M44">
        <f t="shared" si="11"/>
        <v>56.00152962108568</v>
      </c>
      <c r="N44" s="47">
        <f t="shared" si="7"/>
        <v>3.3112582781456954E-3</v>
      </c>
    </row>
    <row r="45" spans="1:14" x14ac:dyDescent="0.25">
      <c r="A45" s="4">
        <v>43903</v>
      </c>
      <c r="B45">
        <v>504</v>
      </c>
      <c r="C45">
        <v>1</v>
      </c>
      <c r="D45">
        <v>6</v>
      </c>
      <c r="F45">
        <f t="shared" si="8"/>
        <v>202</v>
      </c>
      <c r="G45">
        <f t="shared" si="9"/>
        <v>0</v>
      </c>
      <c r="H45">
        <f t="shared" si="10"/>
        <v>2</v>
      </c>
      <c r="I45">
        <f t="shared" si="3"/>
        <v>497</v>
      </c>
      <c r="J45">
        <f t="shared" si="4"/>
        <v>0.68015748698388545</v>
      </c>
      <c r="K45">
        <f t="shared" si="5"/>
        <v>0</v>
      </c>
      <c r="L45">
        <f t="shared" si="6"/>
        <v>6.7340067340067337E-3</v>
      </c>
      <c r="M45">
        <f t="shared" si="11"/>
        <v>101.003386817107</v>
      </c>
      <c r="N45" s="47">
        <f t="shared" si="7"/>
        <v>1.984126984126984E-3</v>
      </c>
    </row>
    <row r="46" spans="1:14" x14ac:dyDescent="0.25">
      <c r="A46" s="4">
        <v>43904</v>
      </c>
      <c r="B46">
        <v>655</v>
      </c>
      <c r="C46">
        <v>1</v>
      </c>
      <c r="D46">
        <v>6</v>
      </c>
      <c r="E46" s="21" t="s">
        <v>154</v>
      </c>
      <c r="F46">
        <f t="shared" si="8"/>
        <v>151</v>
      </c>
      <c r="G46">
        <f t="shared" si="9"/>
        <v>0</v>
      </c>
      <c r="H46">
        <f t="shared" si="10"/>
        <v>0</v>
      </c>
      <c r="I46">
        <f t="shared" si="3"/>
        <v>648</v>
      </c>
      <c r="J46">
        <f t="shared" si="4"/>
        <v>0.30383994057521885</v>
      </c>
      <c r="K46">
        <f t="shared" si="5"/>
        <v>0</v>
      </c>
      <c r="L46">
        <f t="shared" si="6"/>
        <v>0</v>
      </c>
      <c r="M46" s="19">
        <v>0</v>
      </c>
      <c r="N46" s="47">
        <f t="shared" si="7"/>
        <v>1.5267175572519084E-3</v>
      </c>
    </row>
    <row r="47" spans="1:14" x14ac:dyDescent="0.25">
      <c r="A47" s="4">
        <v>43905</v>
      </c>
      <c r="B47">
        <v>860</v>
      </c>
      <c r="C47">
        <v>1</v>
      </c>
      <c r="D47">
        <v>6</v>
      </c>
      <c r="F47">
        <f t="shared" si="8"/>
        <v>205</v>
      </c>
      <c r="G47">
        <f t="shared" si="9"/>
        <v>0</v>
      </c>
      <c r="H47">
        <f t="shared" si="10"/>
        <v>0</v>
      </c>
      <c r="I47">
        <f t="shared" si="3"/>
        <v>853</v>
      </c>
      <c r="J47">
        <f t="shared" si="4"/>
        <v>0.31638103384298194</v>
      </c>
      <c r="K47">
        <f t="shared" si="5"/>
        <v>0</v>
      </c>
      <c r="L47">
        <f t="shared" si="6"/>
        <v>0</v>
      </c>
      <c r="M47" s="19">
        <v>0</v>
      </c>
      <c r="N47" s="47">
        <f t="shared" si="7"/>
        <v>1.1627906976744186E-3</v>
      </c>
    </row>
    <row r="48" spans="1:14" x14ac:dyDescent="0.25">
      <c r="A48" s="4">
        <v>43906</v>
      </c>
      <c r="B48">
        <v>1018</v>
      </c>
      <c r="C48">
        <v>3</v>
      </c>
      <c r="D48">
        <v>6</v>
      </c>
      <c r="E48" s="21" t="s">
        <v>157</v>
      </c>
      <c r="F48">
        <f t="shared" si="8"/>
        <v>158</v>
      </c>
      <c r="G48">
        <f t="shared" si="9"/>
        <v>2</v>
      </c>
      <c r="H48">
        <f t="shared" si="10"/>
        <v>0</v>
      </c>
      <c r="I48">
        <f t="shared" si="3"/>
        <v>1009</v>
      </c>
      <c r="J48">
        <f t="shared" si="4"/>
        <v>0.18524629366157666</v>
      </c>
      <c r="K48">
        <f t="shared" si="5"/>
        <v>2.3446658851113715E-3</v>
      </c>
      <c r="L48">
        <f t="shared" si="6"/>
        <v>0</v>
      </c>
      <c r="M48">
        <f t="shared" si="11"/>
        <v>79.007544246662448</v>
      </c>
      <c r="N48" s="47">
        <f t="shared" si="7"/>
        <v>2.9469548133595285E-3</v>
      </c>
    </row>
    <row r="49" spans="1:14" x14ac:dyDescent="0.25">
      <c r="A49" s="4">
        <v>43907</v>
      </c>
      <c r="B49">
        <v>1332</v>
      </c>
      <c r="C49">
        <v>3</v>
      </c>
      <c r="D49">
        <v>7</v>
      </c>
      <c r="F49">
        <f t="shared" si="8"/>
        <v>314</v>
      </c>
      <c r="G49">
        <f t="shared" si="9"/>
        <v>0</v>
      </c>
      <c r="H49">
        <f t="shared" si="10"/>
        <v>1</v>
      </c>
      <c r="I49">
        <f t="shared" si="3"/>
        <v>1322</v>
      </c>
      <c r="J49">
        <f t="shared" si="4"/>
        <v>0.31123438619461441</v>
      </c>
      <c r="K49">
        <f t="shared" si="5"/>
        <v>0</v>
      </c>
      <c r="L49">
        <f t="shared" si="6"/>
        <v>9.9108027750247768E-4</v>
      </c>
      <c r="M49">
        <f t="shared" si="11"/>
        <v>314.03549567036595</v>
      </c>
      <c r="N49" s="47">
        <f t="shared" si="7"/>
        <v>2.2522522522522522E-3</v>
      </c>
    </row>
    <row r="50" spans="1:14" x14ac:dyDescent="0.25">
      <c r="A50" s="4">
        <v>43908</v>
      </c>
      <c r="B50">
        <v>1646</v>
      </c>
      <c r="C50">
        <v>4</v>
      </c>
      <c r="D50">
        <v>9</v>
      </c>
      <c r="F50">
        <f t="shared" si="8"/>
        <v>314</v>
      </c>
      <c r="G50">
        <f t="shared" si="9"/>
        <v>1</v>
      </c>
      <c r="H50">
        <f t="shared" si="10"/>
        <v>2</v>
      </c>
      <c r="I50">
        <f t="shared" si="3"/>
        <v>1633</v>
      </c>
      <c r="J50">
        <f t="shared" si="4"/>
        <v>0.23755404376410261</v>
      </c>
      <c r="K50">
        <f t="shared" si="5"/>
        <v>7.5642965204236008E-4</v>
      </c>
      <c r="L50">
        <f t="shared" si="6"/>
        <v>1.5128593040847202E-3</v>
      </c>
      <c r="M50">
        <f t="shared" si="11"/>
        <v>104.68214861871455</v>
      </c>
      <c r="N50" s="47">
        <f t="shared" si="7"/>
        <v>2.4301336573511541E-3</v>
      </c>
    </row>
    <row r="51" spans="1:14" x14ac:dyDescent="0.25">
      <c r="A51" s="4">
        <v>43909</v>
      </c>
      <c r="B51">
        <v>2013</v>
      </c>
      <c r="C51">
        <v>6</v>
      </c>
      <c r="D51">
        <v>9</v>
      </c>
      <c r="F51">
        <f t="shared" si="8"/>
        <v>367</v>
      </c>
      <c r="G51">
        <f t="shared" si="9"/>
        <v>2</v>
      </c>
      <c r="H51">
        <f t="shared" si="10"/>
        <v>0</v>
      </c>
      <c r="I51">
        <f t="shared" si="3"/>
        <v>1998</v>
      </c>
      <c r="J51">
        <f t="shared" si="4"/>
        <v>0.22478082351588918</v>
      </c>
      <c r="K51">
        <f t="shared" si="5"/>
        <v>1.224739742804654E-3</v>
      </c>
      <c r="L51">
        <f t="shared" si="6"/>
        <v>0</v>
      </c>
      <c r="M51">
        <f t="shared" si="11"/>
        <v>183.53354240072352</v>
      </c>
      <c r="N51" s="47">
        <f t="shared" si="7"/>
        <v>2.9806259314456036E-3</v>
      </c>
    </row>
    <row r="52" spans="1:14" x14ac:dyDescent="0.25">
      <c r="A52" s="4">
        <v>43910</v>
      </c>
      <c r="B52">
        <v>2388</v>
      </c>
      <c r="C52">
        <v>6</v>
      </c>
      <c r="D52">
        <v>9</v>
      </c>
      <c r="F52">
        <f t="shared" si="8"/>
        <v>375</v>
      </c>
      <c r="G52">
        <f t="shared" si="9"/>
        <v>0</v>
      </c>
      <c r="H52">
        <f t="shared" si="10"/>
        <v>0</v>
      </c>
      <c r="I52">
        <f t="shared" si="3"/>
        <v>2373</v>
      </c>
      <c r="J52">
        <f t="shared" si="4"/>
        <v>0.18772964672379233</v>
      </c>
      <c r="K52">
        <f t="shared" si="5"/>
        <v>0</v>
      </c>
      <c r="L52">
        <f t="shared" si="6"/>
        <v>0</v>
      </c>
      <c r="M52" s="19">
        <v>0</v>
      </c>
      <c r="N52" s="47">
        <f t="shared" si="7"/>
        <v>2.5125628140703518E-3</v>
      </c>
    </row>
    <row r="53" spans="1:14" x14ac:dyDescent="0.25">
      <c r="A53" s="4">
        <v>43911</v>
      </c>
      <c r="B53">
        <v>2814</v>
      </c>
      <c r="C53">
        <v>8</v>
      </c>
      <c r="D53">
        <v>9</v>
      </c>
      <c r="F53">
        <f t="shared" si="8"/>
        <v>426</v>
      </c>
      <c r="G53">
        <f t="shared" si="9"/>
        <v>2</v>
      </c>
      <c r="H53">
        <f t="shared" si="10"/>
        <v>0</v>
      </c>
      <c r="I53">
        <f t="shared" si="3"/>
        <v>2797</v>
      </c>
      <c r="J53">
        <f t="shared" si="4"/>
        <v>0.17956720676797031</v>
      </c>
      <c r="K53">
        <f t="shared" si="5"/>
        <v>8.4281500210703754E-4</v>
      </c>
      <c r="L53">
        <f t="shared" si="6"/>
        <v>0</v>
      </c>
      <c r="M53">
        <f t="shared" si="11"/>
        <v>213.05649083019676</v>
      </c>
      <c r="N53" s="47">
        <f t="shared" si="7"/>
        <v>2.8429282160625444E-3</v>
      </c>
    </row>
    <row r="54" spans="1:14" x14ac:dyDescent="0.25">
      <c r="A54" s="4">
        <v>43912</v>
      </c>
      <c r="B54">
        <v>3580</v>
      </c>
      <c r="C54">
        <v>16</v>
      </c>
      <c r="D54">
        <v>9</v>
      </c>
      <c r="F54">
        <f t="shared" si="8"/>
        <v>766</v>
      </c>
      <c r="G54">
        <f t="shared" si="9"/>
        <v>8</v>
      </c>
      <c r="H54">
        <f t="shared" si="10"/>
        <v>0</v>
      </c>
      <c r="I54">
        <f t="shared" si="3"/>
        <v>3555</v>
      </c>
      <c r="J54">
        <f t="shared" si="4"/>
        <v>0.27395044952783265</v>
      </c>
      <c r="K54">
        <f t="shared" si="5"/>
        <v>2.8602073650339649E-3</v>
      </c>
      <c r="L54">
        <f t="shared" si="6"/>
        <v>0</v>
      </c>
      <c r="M54">
        <f t="shared" si="11"/>
        <v>95.779925916168494</v>
      </c>
      <c r="N54" s="47">
        <f t="shared" si="7"/>
        <v>4.4692737430167594E-3</v>
      </c>
    </row>
    <row r="55" spans="1:14" x14ac:dyDescent="0.25">
      <c r="A55" s="4">
        <v>43913</v>
      </c>
      <c r="B55">
        <v>4474</v>
      </c>
      <c r="C55">
        <v>21</v>
      </c>
      <c r="D55">
        <v>9</v>
      </c>
      <c r="F55">
        <f t="shared" si="8"/>
        <v>894</v>
      </c>
      <c r="G55">
        <f t="shared" si="9"/>
        <v>5</v>
      </c>
      <c r="H55">
        <f t="shared" si="10"/>
        <v>0</v>
      </c>
      <c r="I55">
        <f t="shared" si="3"/>
        <v>4444</v>
      </c>
      <c r="J55">
        <f t="shared" si="4"/>
        <v>0.25157679381763726</v>
      </c>
      <c r="K55">
        <f t="shared" si="5"/>
        <v>1.4064697609001407E-3</v>
      </c>
      <c r="L55">
        <f t="shared" si="6"/>
        <v>0</v>
      </c>
      <c r="M55">
        <f t="shared" si="11"/>
        <v>178.8711004043401</v>
      </c>
      <c r="N55" s="47">
        <f t="shared" si="7"/>
        <v>4.6937863209655789E-3</v>
      </c>
    </row>
    <row r="56" spans="1:14" x14ac:dyDescent="0.25">
      <c r="A56" s="4">
        <v>43914</v>
      </c>
      <c r="B56">
        <v>5283</v>
      </c>
      <c r="C56">
        <v>28</v>
      </c>
      <c r="D56">
        <v>9</v>
      </c>
      <c r="F56">
        <f t="shared" ref="F56:F61" si="12">B56-B55</f>
        <v>809</v>
      </c>
      <c r="G56">
        <f t="shared" ref="G56:G61" si="13">C56-C55</f>
        <v>7</v>
      </c>
      <c r="H56">
        <f t="shared" ref="H56:H59" si="14">D56-D55</f>
        <v>0</v>
      </c>
      <c r="I56">
        <f t="shared" ref="I56:I61" si="15">B56-C56-D56</f>
        <v>5246</v>
      </c>
      <c r="J56">
        <f t="shared" si="4"/>
        <v>0.18213368067816732</v>
      </c>
      <c r="K56">
        <f t="shared" si="5"/>
        <v>1.5751575157515751E-3</v>
      </c>
      <c r="L56">
        <f t="shared" si="6"/>
        <v>0</v>
      </c>
      <c r="M56">
        <f t="shared" si="11"/>
        <v>115.62886813339651</v>
      </c>
      <c r="N56" s="47">
        <f t="shared" si="7"/>
        <v>5.3000189286390312E-3</v>
      </c>
    </row>
    <row r="57" spans="1:14" x14ac:dyDescent="0.25">
      <c r="A57" s="4">
        <v>43915</v>
      </c>
      <c r="B57">
        <v>5588</v>
      </c>
      <c r="C57">
        <v>30</v>
      </c>
      <c r="D57">
        <v>9</v>
      </c>
      <c r="F57">
        <f t="shared" si="12"/>
        <v>305</v>
      </c>
      <c r="G57">
        <f t="shared" si="13"/>
        <v>2</v>
      </c>
      <c r="H57">
        <f t="shared" si="14"/>
        <v>0</v>
      </c>
      <c r="I57">
        <f t="shared" si="15"/>
        <v>5549</v>
      </c>
      <c r="J57">
        <f t="shared" si="4"/>
        <v>5.8173658563152944E-2</v>
      </c>
      <c r="K57">
        <f t="shared" si="5"/>
        <v>3.8124285169653069E-4</v>
      </c>
      <c r="L57">
        <f t="shared" si="6"/>
        <v>0</v>
      </c>
      <c r="M57">
        <f t="shared" si="11"/>
        <v>152.58950641115018</v>
      </c>
      <c r="N57" s="47">
        <f t="shared" si="7"/>
        <v>5.3686471009305658E-3</v>
      </c>
    </row>
    <row r="58" spans="1:14" x14ac:dyDescent="0.25">
      <c r="A58" s="4">
        <v>43916</v>
      </c>
      <c r="B58">
        <v>6909</v>
      </c>
      <c r="C58">
        <v>49</v>
      </c>
      <c r="D58">
        <v>112</v>
      </c>
      <c r="F58">
        <f t="shared" si="12"/>
        <v>1321</v>
      </c>
      <c r="G58">
        <f t="shared" si="13"/>
        <v>19</v>
      </c>
      <c r="H58">
        <f t="shared" si="14"/>
        <v>103</v>
      </c>
      <c r="I58">
        <f t="shared" si="15"/>
        <v>6748</v>
      </c>
      <c r="J58">
        <f t="shared" si="4"/>
        <v>0.23820870794942967</v>
      </c>
      <c r="K58">
        <f t="shared" si="5"/>
        <v>3.4240403676338081E-3</v>
      </c>
      <c r="L58">
        <f t="shared" si="6"/>
        <v>1.8561903045593801E-2</v>
      </c>
      <c r="M58">
        <f t="shared" si="11"/>
        <v>10.834591150912994</v>
      </c>
      <c r="N58" s="47">
        <f t="shared" si="7"/>
        <v>7.0921985815602835E-3</v>
      </c>
    </row>
    <row r="59" spans="1:14" x14ac:dyDescent="0.25">
      <c r="A59" s="4">
        <v>43917</v>
      </c>
      <c r="B59">
        <v>7657</v>
      </c>
      <c r="C59">
        <v>58</v>
      </c>
      <c r="D59">
        <v>225</v>
      </c>
      <c r="F59">
        <f t="shared" si="12"/>
        <v>748</v>
      </c>
      <c r="G59">
        <f t="shared" si="13"/>
        <v>9</v>
      </c>
      <c r="H59">
        <f t="shared" si="14"/>
        <v>113</v>
      </c>
      <c r="I59">
        <f t="shared" si="15"/>
        <v>7374</v>
      </c>
      <c r="J59">
        <f t="shared" si="4"/>
        <v>0.1109327574497852</v>
      </c>
      <c r="K59">
        <f t="shared" si="5"/>
        <v>1.3337285121517487E-3</v>
      </c>
      <c r="L59">
        <f t="shared" si="6"/>
        <v>1.6745702430349733E-2</v>
      </c>
      <c r="M59">
        <f t="shared" si="11"/>
        <v>6.1358544858291033</v>
      </c>
      <c r="N59" s="47">
        <f t="shared" si="7"/>
        <v>7.5747681859736193E-3</v>
      </c>
    </row>
    <row r="60" spans="1:14" x14ac:dyDescent="0.25">
      <c r="A60" s="4">
        <v>43918</v>
      </c>
      <c r="B60">
        <v>8271</v>
      </c>
      <c r="C60">
        <v>68</v>
      </c>
      <c r="D60" s="19">
        <f>D59+H60</f>
        <v>352</v>
      </c>
      <c r="E60" s="19"/>
      <c r="F60">
        <f t="shared" si="12"/>
        <v>614</v>
      </c>
      <c r="G60">
        <f t="shared" si="13"/>
        <v>10</v>
      </c>
      <c r="H60" s="19">
        <f>254/2</f>
        <v>127</v>
      </c>
      <c r="I60">
        <f t="shared" si="15"/>
        <v>7851</v>
      </c>
      <c r="J60">
        <f t="shared" si="4"/>
        <v>8.3336377900813025E-2</v>
      </c>
      <c r="K60">
        <f t="shared" si="5"/>
        <v>1.3561160835367507E-3</v>
      </c>
      <c r="L60">
        <f t="shared" si="6"/>
        <v>1.7222674260916733E-2</v>
      </c>
      <c r="M60">
        <f t="shared" si="11"/>
        <v>4.4855653331430307</v>
      </c>
      <c r="N60" s="47">
        <f t="shared" si="7"/>
        <v>8.2214967960343374E-3</v>
      </c>
    </row>
    <row r="61" spans="1:14" x14ac:dyDescent="0.25">
      <c r="A61" s="4">
        <v>43919</v>
      </c>
      <c r="B61">
        <v>8788</v>
      </c>
      <c r="C61">
        <v>86</v>
      </c>
      <c r="D61">
        <v>479</v>
      </c>
      <c r="F61">
        <f t="shared" si="12"/>
        <v>517</v>
      </c>
      <c r="G61">
        <f t="shared" si="13"/>
        <v>18</v>
      </c>
      <c r="H61" s="19">
        <f>254/2</f>
        <v>127</v>
      </c>
      <c r="I61">
        <f t="shared" si="15"/>
        <v>8223</v>
      </c>
      <c r="J61">
        <f t="shared" si="4"/>
        <v>6.5912013998083996E-2</v>
      </c>
      <c r="K61">
        <f t="shared" si="5"/>
        <v>2.2927015666794038E-3</v>
      </c>
      <c r="L61">
        <f t="shared" si="6"/>
        <v>1.6176283276015793E-2</v>
      </c>
      <c r="M61">
        <f t="shared" si="11"/>
        <v>3.568794633785914</v>
      </c>
      <c r="N61" s="47">
        <f t="shared" si="7"/>
        <v>9.7860719162494308E-3</v>
      </c>
    </row>
    <row r="62" spans="1:14" x14ac:dyDescent="0.25">
      <c r="A62" s="4">
        <v>43920</v>
      </c>
      <c r="B62">
        <v>9618</v>
      </c>
      <c r="C62">
        <v>108</v>
      </c>
      <c r="D62">
        <v>636</v>
      </c>
      <c r="F62">
        <f t="shared" ref="F62" si="16">B62-B61</f>
        <v>830</v>
      </c>
      <c r="G62">
        <f t="shared" ref="G62" si="17">C62-C61</f>
        <v>22</v>
      </c>
      <c r="H62">
        <f t="shared" ref="H62" si="18">D62-D61</f>
        <v>157</v>
      </c>
      <c r="I62">
        <f t="shared" ref="I62" si="19">B62-C62-D62</f>
        <v>8874</v>
      </c>
      <c r="J62">
        <f t="shared" si="4"/>
        <v>0.10103498287307085</v>
      </c>
      <c r="K62">
        <f t="shared" si="5"/>
        <v>2.6754225951599172E-3</v>
      </c>
      <c r="L62">
        <f t="shared" si="6"/>
        <v>1.9092788520004865E-2</v>
      </c>
      <c r="M62">
        <f t="shared" si="11"/>
        <v>4.6414003584651482</v>
      </c>
      <c r="N62" s="47">
        <f t="shared" si="7"/>
        <v>1.1228945726762321E-2</v>
      </c>
    </row>
    <row r="63" spans="1:14" x14ac:dyDescent="0.25">
      <c r="A63" s="4">
        <v>43921</v>
      </c>
      <c r="B63">
        <v>10180</v>
      </c>
      <c r="C63">
        <v>128</v>
      </c>
      <c r="D63">
        <v>1095</v>
      </c>
      <c r="F63">
        <f t="shared" ref="F63:F64" si="20">B63-B62</f>
        <v>562</v>
      </c>
      <c r="G63">
        <f t="shared" ref="G63:G64" si="21">C63-C62</f>
        <v>20</v>
      </c>
      <c r="H63">
        <f t="shared" ref="H63:H64" si="22">D63-D62</f>
        <v>459</v>
      </c>
      <c r="I63">
        <f t="shared" ref="I63:I64" si="23">B63-C63-D63</f>
        <v>8957</v>
      </c>
      <c r="J63">
        <f t="shared" si="4"/>
        <v>6.33987835949478E-2</v>
      </c>
      <c r="K63">
        <f t="shared" si="5"/>
        <v>2.25377507324769E-3</v>
      </c>
      <c r="L63">
        <f t="shared" si="6"/>
        <v>5.1724137931034482E-2</v>
      </c>
      <c r="M63">
        <f t="shared" si="11"/>
        <v>1.1745319532809326</v>
      </c>
      <c r="N63" s="47">
        <f t="shared" si="7"/>
        <v>1.2573673870333988E-2</v>
      </c>
    </row>
    <row r="64" spans="1:14" x14ac:dyDescent="0.25">
      <c r="A64" s="4">
        <v>43922</v>
      </c>
      <c r="B64">
        <v>10711</v>
      </c>
      <c r="C64">
        <v>146</v>
      </c>
      <c r="D64">
        <v>1436</v>
      </c>
      <c r="F64">
        <f t="shared" si="20"/>
        <v>531</v>
      </c>
      <c r="G64">
        <f t="shared" si="21"/>
        <v>18</v>
      </c>
      <c r="H64">
        <f t="shared" si="22"/>
        <v>341</v>
      </c>
      <c r="I64">
        <f t="shared" si="23"/>
        <v>9129</v>
      </c>
      <c r="J64">
        <f t="shared" si="4"/>
        <v>5.9350326281118367E-2</v>
      </c>
      <c r="K64">
        <f t="shared" si="5"/>
        <v>2.0096014290499052E-3</v>
      </c>
      <c r="L64">
        <f t="shared" si="6"/>
        <v>3.8070782628112095E-2</v>
      </c>
      <c r="M64">
        <f t="shared" si="11"/>
        <v>1.480782374651747</v>
      </c>
      <c r="N64" s="47">
        <f t="shared" si="7"/>
        <v>1.3630846793016524E-2</v>
      </c>
    </row>
    <row r="65" spans="1:14" x14ac:dyDescent="0.25">
      <c r="A65" s="4">
        <v>43923</v>
      </c>
      <c r="B65">
        <v>11129</v>
      </c>
      <c r="C65">
        <v>158</v>
      </c>
      <c r="D65">
        <v>1749</v>
      </c>
      <c r="F65">
        <f t="shared" ref="F65" si="24">B65-B64</f>
        <v>418</v>
      </c>
      <c r="G65">
        <f t="shared" ref="G65" si="25">C65-C64</f>
        <v>12</v>
      </c>
      <c r="H65">
        <f t="shared" ref="H65" si="26">D65-D64</f>
        <v>313</v>
      </c>
      <c r="I65">
        <f t="shared" ref="I65" si="27">B65-C65-D65</f>
        <v>9222</v>
      </c>
      <c r="J65">
        <f t="shared" si="4"/>
        <v>4.5842666771357142E-2</v>
      </c>
      <c r="K65">
        <f t="shared" si="5"/>
        <v>1.3144922773578706E-3</v>
      </c>
      <c r="L65">
        <f t="shared" si="6"/>
        <v>3.4286340234417789E-2</v>
      </c>
      <c r="M65">
        <f t="shared" si="11"/>
        <v>1.2876852460175978</v>
      </c>
      <c r="N65" s="47">
        <f t="shared" si="7"/>
        <v>1.4197142600413335E-2</v>
      </c>
    </row>
    <row r="66" spans="1:14" x14ac:dyDescent="0.25">
      <c r="A66" s="22">
        <v>43924</v>
      </c>
      <c r="B66" s="6">
        <v>11524</v>
      </c>
      <c r="C66" s="6">
        <v>168</v>
      </c>
      <c r="D66" s="6">
        <v>2022</v>
      </c>
      <c r="E66" s="6"/>
      <c r="F66" s="6">
        <f t="shared" ref="F66:F67" si="28">B66-B65</f>
        <v>395</v>
      </c>
      <c r="G66" s="6">
        <f t="shared" ref="G66:G67" si="29">C66-C65</f>
        <v>10</v>
      </c>
      <c r="H66" s="6">
        <f t="shared" ref="H66:H67" si="30">D66-D65</f>
        <v>273</v>
      </c>
      <c r="I66" s="6">
        <f t="shared" ref="I66:I67" si="31">B66-C66-D66</f>
        <v>9334</v>
      </c>
      <c r="J66">
        <f t="shared" si="4"/>
        <v>4.2885349852073117E-2</v>
      </c>
      <c r="K66" s="6">
        <f t="shared" si="5"/>
        <v>1.0843634786380394E-3</v>
      </c>
      <c r="L66" s="6">
        <f t="shared" si="6"/>
        <v>2.9603122966818479E-2</v>
      </c>
      <c r="M66" s="6">
        <f t="shared" ref="M66:M67" si="32">J66/(K66+L66)</f>
        <v>1.3974865594905239</v>
      </c>
      <c r="N66" s="47">
        <f t="shared" si="7"/>
        <v>1.4578271433530025E-2</v>
      </c>
    </row>
    <row r="67" spans="1:14" x14ac:dyDescent="0.25">
      <c r="A67" s="20">
        <v>43925</v>
      </c>
      <c r="B67" s="21">
        <v>11781</v>
      </c>
      <c r="C67" s="21">
        <v>186</v>
      </c>
      <c r="D67" s="21">
        <v>2507</v>
      </c>
      <c r="E67" s="21"/>
      <c r="F67" s="21">
        <f t="shared" si="28"/>
        <v>257</v>
      </c>
      <c r="G67" s="21">
        <f t="shared" si="29"/>
        <v>18</v>
      </c>
      <c r="H67" s="21">
        <f t="shared" si="30"/>
        <v>485</v>
      </c>
      <c r="I67" s="21">
        <f t="shared" si="31"/>
        <v>9088</v>
      </c>
      <c r="J67" s="21">
        <f t="shared" si="4"/>
        <v>2.7569023114965081E-2</v>
      </c>
      <c r="K67" s="21">
        <f t="shared" si="5"/>
        <v>1.9284336833083351E-3</v>
      </c>
      <c r="L67" s="21">
        <f t="shared" si="6"/>
        <v>5.1960574244696807E-2</v>
      </c>
      <c r="M67" s="21">
        <f t="shared" si="32"/>
        <v>0.5115889895727318</v>
      </c>
      <c r="N67" s="48">
        <f t="shared" si="7"/>
        <v>1.578813343519226E-2</v>
      </c>
    </row>
    <row r="68" spans="1:14" x14ac:dyDescent="0.25">
      <c r="A68" s="4">
        <v>43926</v>
      </c>
      <c r="B68">
        <v>12051</v>
      </c>
      <c r="C68">
        <v>204</v>
      </c>
      <c r="D68">
        <v>2998</v>
      </c>
      <c r="F68">
        <f t="shared" ref="F68" si="33">B68-B67</f>
        <v>270</v>
      </c>
      <c r="G68">
        <f t="shared" ref="G68" si="34">C68-C67</f>
        <v>18</v>
      </c>
      <c r="H68">
        <f t="shared" ref="H68" si="35">D68-D67</f>
        <v>491</v>
      </c>
      <c r="I68">
        <f t="shared" ref="I68" si="36">B68-C68-D68</f>
        <v>8849</v>
      </c>
      <c r="J68">
        <f t="shared" si="4"/>
        <v>2.9748420061280877E-2</v>
      </c>
      <c r="K68">
        <f t="shared" si="5"/>
        <v>1.9806338028169014E-3</v>
      </c>
      <c r="L68">
        <f t="shared" si="6"/>
        <v>5.4027288732394367E-2</v>
      </c>
      <c r="M68">
        <f t="shared" ref="M68" si="37">J68/(K68+L68)</f>
        <v>0.53114664345171048</v>
      </c>
      <c r="N68" s="47">
        <f t="shared" si="7"/>
        <v>1.6928055763007221E-2</v>
      </c>
    </row>
    <row r="69" spans="1:14" x14ac:dyDescent="0.25">
      <c r="A69" s="4">
        <v>43927</v>
      </c>
      <c r="B69">
        <v>12297</v>
      </c>
      <c r="C69">
        <v>220</v>
      </c>
      <c r="D69">
        <v>3463</v>
      </c>
      <c r="F69">
        <f t="shared" ref="F69" si="38">B69-B68</f>
        <v>246</v>
      </c>
      <c r="G69">
        <f t="shared" ref="G69" si="39">C69-C68</f>
        <v>16</v>
      </c>
      <c r="H69">
        <f t="shared" ref="H69" si="40">D69-D68</f>
        <v>465</v>
      </c>
      <c r="I69">
        <f t="shared" ref="I69" si="41">B69-C69-D69</f>
        <v>8614</v>
      </c>
      <c r="J69">
        <f t="shared" si="4"/>
        <v>2.7836998646860289E-2</v>
      </c>
      <c r="K69">
        <f t="shared" si="5"/>
        <v>1.8081139111764042E-3</v>
      </c>
      <c r="L69">
        <f t="shared" si="6"/>
        <v>5.2548310543564243E-2</v>
      </c>
      <c r="M69">
        <f t="shared" ref="M69" si="42">J69/(K69+L69)</f>
        <v>0.51211975265294529</v>
      </c>
      <c r="N69" s="47">
        <f t="shared" si="7"/>
        <v>1.7890542408717573E-2</v>
      </c>
    </row>
    <row r="70" spans="1:14" x14ac:dyDescent="0.25">
      <c r="A70" s="4">
        <v>43928</v>
      </c>
      <c r="B70">
        <v>12639</v>
      </c>
      <c r="C70">
        <v>243</v>
      </c>
      <c r="D70">
        <v>4046</v>
      </c>
      <c r="F70">
        <f t="shared" ref="F70" si="43">B70-B69</f>
        <v>342</v>
      </c>
      <c r="G70">
        <f t="shared" ref="G70" si="44">C70-C69</f>
        <v>23</v>
      </c>
      <c r="H70">
        <f t="shared" ref="H70" si="45">D70-D69</f>
        <v>583</v>
      </c>
      <c r="I70">
        <f t="shared" ref="I70" si="46">B70-C70-D70</f>
        <v>8350</v>
      </c>
      <c r="J70">
        <f t="shared" si="4"/>
        <v>3.9757092231355221E-2</v>
      </c>
      <c r="K70">
        <f t="shared" ref="K70" si="47">G70/I69</f>
        <v>2.6700719758532623E-3</v>
      </c>
      <c r="L70">
        <f t="shared" ref="L70" si="48">H70/I69</f>
        <v>6.7680520083584855E-2</v>
      </c>
      <c r="M70">
        <f t="shared" ref="M70" si="49">J70/(K70+L70)</f>
        <v>0.56512804039751474</v>
      </c>
      <c r="N70" s="47">
        <f t="shared" si="7"/>
        <v>1.9226204604794683E-2</v>
      </c>
    </row>
    <row r="71" spans="1:14" x14ac:dyDescent="0.25">
      <c r="A71" s="4">
        <v>43929</v>
      </c>
      <c r="B71">
        <v>12942</v>
      </c>
      <c r="C71">
        <v>273</v>
      </c>
      <c r="D71">
        <v>4512</v>
      </c>
      <c r="F71">
        <f t="shared" ref="F71" si="50">B71-B70</f>
        <v>303</v>
      </c>
      <c r="G71">
        <f t="shared" ref="G71" si="51">C71-C70</f>
        <v>30</v>
      </c>
      <c r="H71">
        <f t="shared" ref="H71" si="52">D71-D70</f>
        <v>466</v>
      </c>
      <c r="I71">
        <f t="shared" ref="I71" si="53">B71-C71-D71</f>
        <v>8157</v>
      </c>
      <c r="J71">
        <f t="shared" si="4"/>
        <v>3.6338420152620628E-2</v>
      </c>
      <c r="K71">
        <f t="shared" ref="K71" si="54">G71/I70</f>
        <v>3.592814371257485E-3</v>
      </c>
      <c r="L71">
        <f t="shared" ref="L71" si="55">H71/I70</f>
        <v>5.5808383233532932E-2</v>
      </c>
      <c r="M71">
        <f t="shared" ref="M71" si="56">J71/(K71+L71)</f>
        <v>0.61174558119835132</v>
      </c>
      <c r="N71" s="47">
        <f t="shared" si="7"/>
        <v>2.1094112192860455E-2</v>
      </c>
    </row>
    <row r="72" spans="1:14" x14ac:dyDescent="0.25">
      <c r="A72" s="4">
        <v>43930</v>
      </c>
      <c r="B72">
        <v>13244</v>
      </c>
      <c r="C72">
        <v>295</v>
      </c>
      <c r="D72">
        <v>5240</v>
      </c>
      <c r="F72">
        <f t="shared" ref="F72" si="57">B72-B71</f>
        <v>302</v>
      </c>
      <c r="G72">
        <f t="shared" ref="G72" si="58">C72-C71</f>
        <v>22</v>
      </c>
      <c r="H72">
        <f t="shared" ref="H72" si="59">D72-D71</f>
        <v>728</v>
      </c>
      <c r="I72">
        <f t="shared" ref="I72" si="60">B72-C72-D72</f>
        <v>7709</v>
      </c>
      <c r="J72">
        <f t="shared" si="4"/>
        <v>3.7076693882146572E-2</v>
      </c>
      <c r="K72">
        <f t="shared" ref="K72" si="61">G72/I71</f>
        <v>2.697070001225941E-3</v>
      </c>
      <c r="L72">
        <f t="shared" ref="L72" si="62">H72/I71</f>
        <v>8.9248498222385675E-2</v>
      </c>
      <c r="M72">
        <f t="shared" ref="M72" si="63">J72/(K72+L72)</f>
        <v>0.40324612266222615</v>
      </c>
      <c r="N72" s="47">
        <f t="shared" si="7"/>
        <v>2.2274237390516462E-2</v>
      </c>
    </row>
    <row r="73" spans="1:14" x14ac:dyDescent="0.25">
      <c r="A73" s="4">
        <v>43931</v>
      </c>
      <c r="B73">
        <v>13555</v>
      </c>
      <c r="C73">
        <v>319</v>
      </c>
      <c r="D73">
        <v>6064</v>
      </c>
      <c r="F73">
        <f t="shared" ref="F73" si="64">B73-B72</f>
        <v>311</v>
      </c>
      <c r="G73">
        <f t="shared" ref="G73" si="65">C73-C72</f>
        <v>24</v>
      </c>
      <c r="H73">
        <f t="shared" ref="H73" si="66">D73-D72</f>
        <v>824</v>
      </c>
      <c r="I73">
        <f t="shared" ref="I73" si="67">B73-C73-D73</f>
        <v>7172</v>
      </c>
      <c r="J73">
        <f t="shared" ref="J73" si="68">F73/I72*$B$2/($B$2-B72)</f>
        <v>4.0401868227365127E-2</v>
      </c>
      <c r="K73">
        <f t="shared" ref="K73" si="69">G73/I72</f>
        <v>3.1132442599558956E-3</v>
      </c>
      <c r="L73">
        <f t="shared" ref="L73" si="70">H73/I72</f>
        <v>0.10688805292515242</v>
      </c>
      <c r="M73">
        <f t="shared" ref="M73" si="71">J73/(K73+L73)</f>
        <v>0.36728537991127097</v>
      </c>
      <c r="N73" s="47">
        <f t="shared" si="7"/>
        <v>2.3533751383253414E-2</v>
      </c>
    </row>
    <row r="74" spans="1:14" x14ac:dyDescent="0.25">
      <c r="A74" s="4">
        <v>43932</v>
      </c>
      <c r="B74">
        <v>13806</v>
      </c>
      <c r="C74">
        <v>337</v>
      </c>
      <c r="D74">
        <v>6604</v>
      </c>
      <c r="F74">
        <f t="shared" ref="F74" si="72">B74-B73</f>
        <v>251</v>
      </c>
      <c r="G74">
        <f t="shared" ref="G74" si="73">C74-C73</f>
        <v>18</v>
      </c>
      <c r="H74">
        <f t="shared" ref="H74" si="74">D74-D73</f>
        <v>540</v>
      </c>
      <c r="I74">
        <f t="shared" ref="I74" si="75">B74-C74-D74</f>
        <v>6865</v>
      </c>
      <c r="J74">
        <f t="shared" ref="J74" si="76">F74/I73*$B$2/($B$2-B73)</f>
        <v>3.5049963015768099E-2</v>
      </c>
      <c r="K74">
        <f t="shared" ref="K74" si="77">G74/I73</f>
        <v>2.5097601784718347E-3</v>
      </c>
      <c r="L74">
        <f t="shared" ref="L74" si="78">H74/I73</f>
        <v>7.5292805354155043E-2</v>
      </c>
      <c r="M74">
        <f t="shared" ref="M74" si="79">J74/(K74+L74)</f>
        <v>0.45049880779406598</v>
      </c>
      <c r="N74" s="47">
        <f t="shared" si="7"/>
        <v>2.4409676952049833E-2</v>
      </c>
    </row>
    <row r="75" spans="1:14" x14ac:dyDescent="0.25">
      <c r="A75" s="4">
        <v>43933</v>
      </c>
      <c r="B75">
        <v>13945</v>
      </c>
      <c r="C75">
        <v>350</v>
      </c>
      <c r="D75">
        <v>6987</v>
      </c>
      <c r="F75">
        <f t="shared" ref="F75" si="80">B75-B74</f>
        <v>139</v>
      </c>
      <c r="G75">
        <f t="shared" ref="G75" si="81">C75-C74</f>
        <v>13</v>
      </c>
      <c r="H75">
        <f t="shared" ref="H75" si="82">D75-D74</f>
        <v>383</v>
      </c>
      <c r="I75">
        <f t="shared" ref="I75" si="83">B75-C75-D75</f>
        <v>6608</v>
      </c>
      <c r="J75">
        <f t="shared" ref="J75" si="84">F75/I74*$B$2/($B$2-B74)</f>
        <v>2.0278718376295989E-2</v>
      </c>
      <c r="K75">
        <f t="shared" ref="K75" si="85">G75/I74</f>
        <v>1.8936635105608157E-3</v>
      </c>
      <c r="L75">
        <f t="shared" ref="L75" si="86">H75/I74</f>
        <v>5.5790240349599417E-2</v>
      </c>
      <c r="M75">
        <f t="shared" ref="M75" si="87">J75/(K75+L75)</f>
        <v>0.3515489940739191</v>
      </c>
      <c r="N75" s="47">
        <f t="shared" si="7"/>
        <v>2.509860164933668E-2</v>
      </c>
    </row>
    <row r="76" spans="1:14" x14ac:dyDescent="0.25">
      <c r="A76" s="4">
        <v>43934</v>
      </c>
      <c r="B76">
        <v>14041</v>
      </c>
      <c r="C76">
        <v>368</v>
      </c>
      <c r="D76">
        <v>7343</v>
      </c>
      <c r="E76" s="42" t="s">
        <v>178</v>
      </c>
      <c r="F76">
        <f t="shared" ref="F76" si="88">B76-B75</f>
        <v>96</v>
      </c>
      <c r="G76">
        <f t="shared" ref="G76" si="89">C76-C75</f>
        <v>18</v>
      </c>
      <c r="H76">
        <f t="shared" ref="H76" si="90">D76-D75</f>
        <v>356</v>
      </c>
      <c r="I76">
        <f t="shared" ref="I76" si="91">B76-C76-D76</f>
        <v>6330</v>
      </c>
      <c r="J76">
        <f t="shared" ref="J76" si="92">F76/I75*$B$2/($B$2-B75)</f>
        <v>1.4550374016902717E-2</v>
      </c>
      <c r="K76">
        <f t="shared" ref="K76" si="93">G76/I75</f>
        <v>2.7239709443099272E-3</v>
      </c>
      <c r="L76">
        <f t="shared" ref="L76" si="94">H76/I75</f>
        <v>5.387409200968523E-2</v>
      </c>
      <c r="M76">
        <f t="shared" ref="M76" si="95">J76/(K76+L76)</f>
        <v>0.25708254412752179</v>
      </c>
      <c r="N76" s="47">
        <f t="shared" si="7"/>
        <v>2.620895947582081E-2</v>
      </c>
    </row>
    <row r="77" spans="1:14" x14ac:dyDescent="0.25">
      <c r="A77" s="4">
        <v>43935</v>
      </c>
      <c r="B77">
        <v>14226</v>
      </c>
      <c r="C77">
        <v>384</v>
      </c>
      <c r="D77">
        <v>7633</v>
      </c>
      <c r="F77">
        <f t="shared" ref="F77" si="96">B77-B76</f>
        <v>185</v>
      </c>
      <c r="G77">
        <f t="shared" ref="G77" si="97">C77-C76</f>
        <v>16</v>
      </c>
      <c r="H77">
        <f t="shared" ref="H77" si="98">D77-D76</f>
        <v>290</v>
      </c>
      <c r="I77">
        <f t="shared" ref="I77" si="99">B77-C77-D77</f>
        <v>6209</v>
      </c>
      <c r="J77">
        <f t="shared" ref="J77" si="100">F77/I76*$B$2/($B$2-B76)</f>
        <v>2.9271542790974558E-2</v>
      </c>
      <c r="K77">
        <f t="shared" ref="K77" si="101">G77/I76</f>
        <v>2.5276461295418639E-3</v>
      </c>
      <c r="L77">
        <f t="shared" ref="L77" si="102">H77/I76</f>
        <v>4.5813586097946286E-2</v>
      </c>
      <c r="M77">
        <f t="shared" ref="M77" si="103">J77/(K77+L77)</f>
        <v>0.60551916949957174</v>
      </c>
      <c r="N77" s="47">
        <f t="shared" si="7"/>
        <v>2.6992830029523407E-2</v>
      </c>
    </row>
    <row r="78" spans="1:14" x14ac:dyDescent="0.25">
      <c r="A78" s="4">
        <v>43936</v>
      </c>
      <c r="B78">
        <v>14336</v>
      </c>
      <c r="C78">
        <v>393</v>
      </c>
      <c r="D78">
        <v>8098</v>
      </c>
      <c r="F78">
        <f t="shared" ref="F78" si="104">B78-B77</f>
        <v>110</v>
      </c>
      <c r="G78">
        <f t="shared" ref="G78" si="105">C78-C77</f>
        <v>9</v>
      </c>
      <c r="H78">
        <f t="shared" ref="H78" si="106">D78-D77</f>
        <v>465</v>
      </c>
      <c r="I78">
        <f t="shared" ref="I78" si="107">B78-C78-D78</f>
        <v>5845</v>
      </c>
      <c r="J78">
        <f t="shared" ref="J78" si="108">F78/I77*$B$2/($B$2-B77)</f>
        <v>1.7744246206498119E-2</v>
      </c>
      <c r="K78">
        <f t="shared" ref="K78" si="109">G78/I77</f>
        <v>1.4495087775809308E-3</v>
      </c>
      <c r="L78">
        <f t="shared" ref="L78" si="110">H78/I77</f>
        <v>7.4891286841681434E-2</v>
      </c>
      <c r="M78">
        <f t="shared" ref="M78" si="111">J78/(K78+L78)</f>
        <v>0.23243465125769369</v>
      </c>
      <c r="N78" s="47">
        <f t="shared" si="7"/>
        <v>2.7413504464285716E-2</v>
      </c>
    </row>
    <row r="79" spans="1:14" x14ac:dyDescent="0.25">
      <c r="A79" s="4">
        <v>43937</v>
      </c>
      <c r="B79">
        <v>14476</v>
      </c>
      <c r="C79">
        <v>410</v>
      </c>
      <c r="D79">
        <v>8986</v>
      </c>
      <c r="F79">
        <f t="shared" ref="F79" si="112">B79-B78</f>
        <v>140</v>
      </c>
      <c r="G79">
        <f t="shared" ref="G79" si="113">C79-C78</f>
        <v>17</v>
      </c>
      <c r="H79">
        <f t="shared" ref="H79" si="114">D79-D78</f>
        <v>888</v>
      </c>
      <c r="I79">
        <f t="shared" ref="I79" si="115">B79-C79-D79</f>
        <v>5080</v>
      </c>
      <c r="J79">
        <f t="shared" ref="J79" si="116">F79/I78*$B$2/($B$2-B78)</f>
        <v>2.3990282516338425E-2</v>
      </c>
      <c r="K79">
        <f t="shared" ref="K79" si="117">G79/I78</f>
        <v>2.9084687767322497E-3</v>
      </c>
      <c r="L79">
        <f t="shared" ref="L79" si="118">H79/I78</f>
        <v>0.15192472198460222</v>
      </c>
      <c r="M79">
        <f t="shared" ref="M79" si="119">J79/(K79+L79)</f>
        <v>0.15494276387624098</v>
      </c>
      <c r="N79" s="47">
        <f t="shared" si="7"/>
        <v>2.8322741088698537E-2</v>
      </c>
    </row>
    <row r="80" spans="1:14" x14ac:dyDescent="0.25">
      <c r="A80" s="4">
        <v>43938</v>
      </c>
      <c r="B80">
        <v>14595</v>
      </c>
      <c r="C80">
        <v>431</v>
      </c>
      <c r="D80">
        <v>9704</v>
      </c>
      <c r="F80">
        <f t="shared" ref="F80" si="120">B80-B79</f>
        <v>119</v>
      </c>
      <c r="G80">
        <f t="shared" ref="G80" si="121">C80-C79</f>
        <v>21</v>
      </c>
      <c r="H80">
        <f t="shared" ref="H80" si="122">D80-D79</f>
        <v>718</v>
      </c>
      <c r="I80">
        <f t="shared" ref="I80" si="123">B80-C80-D80</f>
        <v>4460</v>
      </c>
      <c r="J80">
        <f t="shared" ref="J80" si="124">F80/I79*$B$2/($B$2-B79)</f>
        <v>2.3462908826721598E-2</v>
      </c>
      <c r="K80">
        <f t="shared" ref="K80" si="125">G80/I79</f>
        <v>4.1338582677165354E-3</v>
      </c>
      <c r="L80">
        <f t="shared" ref="L80" si="126">H80/I79</f>
        <v>0.14133858267716534</v>
      </c>
      <c r="M80">
        <f t="shared" ref="M80" si="127">J80/(K80+L80)</f>
        <v>0.16128765472225404</v>
      </c>
      <c r="N80" s="47">
        <f t="shared" si="7"/>
        <v>2.9530661185337443E-2</v>
      </c>
    </row>
    <row r="81" spans="1:14" x14ac:dyDescent="0.25">
      <c r="A81" s="4">
        <v>43939</v>
      </c>
      <c r="B81">
        <v>14671</v>
      </c>
      <c r="C81">
        <v>443</v>
      </c>
      <c r="D81">
        <v>10214</v>
      </c>
      <c r="F81">
        <f t="shared" ref="F81" si="128">B81-B80</f>
        <v>76</v>
      </c>
      <c r="G81">
        <f t="shared" ref="G81" si="129">C81-C80</f>
        <v>12</v>
      </c>
      <c r="H81">
        <f t="shared" ref="H81" si="130">D81-D80</f>
        <v>510</v>
      </c>
      <c r="I81">
        <f t="shared" ref="I81" si="131">B81-C81-D81</f>
        <v>4014</v>
      </c>
      <c r="J81">
        <f t="shared" ref="J81" si="132">F81/I80*$B$2/($B$2-B80)</f>
        <v>1.7068017717336355E-2</v>
      </c>
      <c r="K81">
        <f t="shared" ref="K81" si="133">G81/I80</f>
        <v>2.6905829596412557E-3</v>
      </c>
      <c r="L81">
        <f t="shared" ref="L81" si="134">H81/I80</f>
        <v>0.11434977578475336</v>
      </c>
      <c r="M81">
        <f t="shared" ref="M81" si="135">J81/(K81+L81)</f>
        <v>0.1458301896921842</v>
      </c>
      <c r="N81" s="47">
        <f t="shared" si="7"/>
        <v>3.0195624020175858E-2</v>
      </c>
    </row>
    <row r="82" spans="1:14" x14ac:dyDescent="0.25">
      <c r="A82" s="4">
        <v>43940</v>
      </c>
      <c r="B82">
        <v>14749</v>
      </c>
      <c r="C82">
        <v>452</v>
      </c>
      <c r="D82">
        <v>10501</v>
      </c>
      <c r="F82">
        <f t="shared" ref="F82" si="136">B82-B81</f>
        <v>78</v>
      </c>
      <c r="G82">
        <f t="shared" ref="G82" si="137">C82-C81</f>
        <v>9</v>
      </c>
      <c r="H82">
        <f t="shared" ref="H82" si="138">D82-D81</f>
        <v>287</v>
      </c>
      <c r="I82">
        <f t="shared" ref="I82" si="139">B82-C82-D82</f>
        <v>3796</v>
      </c>
      <c r="J82">
        <f t="shared" ref="J82" si="140">F82/I81*$B$2/($B$2-B81)</f>
        <v>1.9463693485820176E-2</v>
      </c>
      <c r="K82">
        <f t="shared" ref="K82" si="141">G82/I81</f>
        <v>2.242152466367713E-3</v>
      </c>
      <c r="L82">
        <f t="shared" ref="L82" si="142">H82/I81</f>
        <v>7.1499750871948181E-2</v>
      </c>
      <c r="M82">
        <f t="shared" ref="M82" si="143">J82/(K82+L82)</f>
        <v>0.26394346504081817</v>
      </c>
      <c r="N82" s="47">
        <f t="shared" si="7"/>
        <v>3.0646145501389926E-2</v>
      </c>
    </row>
    <row r="83" spans="1:14" x14ac:dyDescent="0.25">
      <c r="A83" s="4">
        <v>43941</v>
      </c>
      <c r="B83">
        <v>14795</v>
      </c>
      <c r="C83">
        <v>470</v>
      </c>
      <c r="D83">
        <v>10631</v>
      </c>
      <c r="F83">
        <f t="shared" ref="F83:F84" si="144">B83-B82</f>
        <v>46</v>
      </c>
      <c r="G83">
        <f t="shared" ref="G83:G84" si="145">C83-C82</f>
        <v>18</v>
      </c>
      <c r="H83">
        <f t="shared" ref="H83:H84" si="146">D83-D82</f>
        <v>130</v>
      </c>
      <c r="I83">
        <f t="shared" ref="I83:I84" si="147">B83-C83-D83</f>
        <v>3694</v>
      </c>
      <c r="J83">
        <f t="shared" ref="J83:J84" si="148">F83/I82*$B$2/($B$2-B82)</f>
        <v>1.213789615134658E-2</v>
      </c>
      <c r="K83">
        <f t="shared" ref="K83:K84" si="149">G83/I82</f>
        <v>4.7418335089567968E-3</v>
      </c>
      <c r="L83">
        <f t="shared" ref="L83:L84" si="150">H83/I82</f>
        <v>3.4246575342465752E-2</v>
      </c>
      <c r="M83">
        <f t="shared" ref="M83:M84" si="151">J83/(K83+L83)</f>
        <v>0.31132063371967311</v>
      </c>
      <c r="N83" s="47">
        <f t="shared" ref="N83:N87" si="152">C83/B83</f>
        <v>3.1767489016559645E-2</v>
      </c>
    </row>
    <row r="84" spans="1:14" x14ac:dyDescent="0.25">
      <c r="A84" s="4">
        <v>43942</v>
      </c>
      <c r="B84">
        <v>14873</v>
      </c>
      <c r="C84">
        <v>491</v>
      </c>
      <c r="D84">
        <v>10971</v>
      </c>
      <c r="F84">
        <f t="shared" si="144"/>
        <v>78</v>
      </c>
      <c r="G84">
        <f t="shared" si="145"/>
        <v>21</v>
      </c>
      <c r="H84">
        <f t="shared" si="146"/>
        <v>340</v>
      </c>
      <c r="I84">
        <f t="shared" si="147"/>
        <v>3411</v>
      </c>
      <c r="J84">
        <f t="shared" si="148"/>
        <v>2.1150065803309304E-2</v>
      </c>
      <c r="K84">
        <f t="shared" si="149"/>
        <v>5.6848944233892796E-3</v>
      </c>
      <c r="L84">
        <f t="shared" si="150"/>
        <v>9.2041147807255003E-2</v>
      </c>
      <c r="M84">
        <f t="shared" si="151"/>
        <v>0.21642200298455561</v>
      </c>
      <c r="N84" s="47">
        <f t="shared" si="152"/>
        <v>3.3012842062798357E-2</v>
      </c>
    </row>
    <row r="85" spans="1:14" x14ac:dyDescent="0.25">
      <c r="A85" s="4">
        <v>43943</v>
      </c>
      <c r="B85">
        <v>14925</v>
      </c>
      <c r="C85">
        <v>510</v>
      </c>
      <c r="D85">
        <v>11328</v>
      </c>
      <c r="F85">
        <f t="shared" ref="F85" si="153">B85-B84</f>
        <v>52</v>
      </c>
      <c r="G85">
        <f t="shared" ref="G85" si="154">C85-C84</f>
        <v>19</v>
      </c>
      <c r="H85">
        <f t="shared" ref="H85:H87" si="155">D85-D84</f>
        <v>357</v>
      </c>
      <c r="I85">
        <f t="shared" ref="I85" si="156">B85-C85-D85</f>
        <v>3087</v>
      </c>
      <c r="J85">
        <f t="shared" ref="J85" si="157">F85/I84*$B$2/($B$2-B84)</f>
        <v>1.5270012865815755E-2</v>
      </c>
      <c r="K85">
        <f t="shared" ref="K85" si="158">G85/I84</f>
        <v>5.5702140134857815E-3</v>
      </c>
      <c r="L85">
        <f t="shared" ref="L85" si="159">H85/I84</f>
        <v>0.10466138962181179</v>
      </c>
      <c r="M85">
        <f t="shared" ref="M85" si="160">J85/(K85+L85)</f>
        <v>0.13852663267366366</v>
      </c>
      <c r="N85" s="47">
        <f t="shared" si="152"/>
        <v>3.4170854271356785E-2</v>
      </c>
    </row>
    <row r="86" spans="1:14" x14ac:dyDescent="0.25">
      <c r="A86" s="4">
        <v>43944</v>
      </c>
      <c r="B86">
        <v>15002</v>
      </c>
      <c r="C86">
        <v>522</v>
      </c>
      <c r="D86">
        <v>11694</v>
      </c>
      <c r="F86">
        <f t="shared" ref="F86" si="161">B86-B85</f>
        <v>77</v>
      </c>
      <c r="G86">
        <f t="shared" ref="G86" si="162">C86-C85</f>
        <v>12</v>
      </c>
      <c r="H86">
        <f t="shared" si="155"/>
        <v>366</v>
      </c>
      <c r="I86">
        <f t="shared" ref="I86" si="163">B86-C86-D86</f>
        <v>2786</v>
      </c>
      <c r="J86">
        <f t="shared" ref="J86" si="164">F86/I85*$B$2/($B$2-B85)</f>
        <v>2.4984714208667994E-2</v>
      </c>
      <c r="K86">
        <f t="shared" ref="K86" si="165">G86/I85</f>
        <v>3.8872691933916422E-3</v>
      </c>
      <c r="L86">
        <f t="shared" ref="L86" si="166">H86/I85</f>
        <v>0.1185617103984451</v>
      </c>
      <c r="M86">
        <f t="shared" ref="M86" si="167">J86/(K86+L86)</f>
        <v>0.20404183270412193</v>
      </c>
      <c r="N86" s="47">
        <f t="shared" si="152"/>
        <v>3.4795360618584188E-2</v>
      </c>
    </row>
    <row r="87" spans="1:14" x14ac:dyDescent="0.25">
      <c r="A87" s="4">
        <v>43945</v>
      </c>
      <c r="B87">
        <v>15068</v>
      </c>
      <c r="C87">
        <v>530</v>
      </c>
      <c r="D87">
        <v>11872</v>
      </c>
      <c r="F87">
        <f t="shared" ref="F87" si="168">B87-B86</f>
        <v>66</v>
      </c>
      <c r="G87">
        <f t="shared" ref="G87" si="169">C87-C86</f>
        <v>8</v>
      </c>
      <c r="H87">
        <f t="shared" si="155"/>
        <v>178</v>
      </c>
      <c r="I87">
        <f t="shared" ref="I87" si="170">B87-C87-D87</f>
        <v>2666</v>
      </c>
      <c r="J87">
        <f t="shared" ref="J87" si="171">F87/I86*$B$2/($B$2-B86)</f>
        <v>2.3729404142616862E-2</v>
      </c>
      <c r="K87">
        <f t="shared" ref="K87" si="172">G87/I86</f>
        <v>2.871500358937545E-3</v>
      </c>
      <c r="L87">
        <f t="shared" ref="L87" si="173">H87/I86</f>
        <v>6.3890882986360378E-2</v>
      </c>
      <c r="M87">
        <f t="shared" ref="M87" si="174">J87/(K87+L87)</f>
        <v>0.35543075237274502</v>
      </c>
      <c r="N87" s="47">
        <f t="shared" si="152"/>
        <v>3.517387841783913E-2</v>
      </c>
    </row>
    <row r="88" spans="1:14" x14ac:dyDescent="0.25">
      <c r="A88" s="4">
        <v>43946</v>
      </c>
      <c r="B88">
        <v>15148</v>
      </c>
      <c r="C88">
        <v>536</v>
      </c>
      <c r="D88">
        <v>12103</v>
      </c>
      <c r="F88">
        <f t="shared" ref="F88" si="175">B88-B87</f>
        <v>80</v>
      </c>
      <c r="G88">
        <f t="shared" ref="G88" si="176">C88-C87</f>
        <v>6</v>
      </c>
      <c r="H88">
        <f t="shared" ref="H88" si="177">D88-D87</f>
        <v>231</v>
      </c>
      <c r="I88">
        <f t="shared" ref="I88" si="178">B88-C88-D88</f>
        <v>2509</v>
      </c>
      <c r="J88">
        <f t="shared" ref="J88" si="179">F88/I87*$B$2/($B$2-B87)</f>
        <v>3.005778954573117E-2</v>
      </c>
      <c r="K88">
        <f t="shared" ref="K88" si="180">G88/I87</f>
        <v>2.2505626406601649E-3</v>
      </c>
      <c r="L88">
        <f t="shared" ref="L88" si="181">H88/I87</f>
        <v>8.6646661665416361E-2</v>
      </c>
      <c r="M88">
        <f t="shared" ref="M88" si="182">J88/(K88+L88)</f>
        <v>0.33811842586041896</v>
      </c>
      <c r="N88" s="47">
        <f t="shared" ref="N88" si="183">C88/B88</f>
        <v>3.538420913651967E-2</v>
      </c>
    </row>
    <row r="89" spans="1:14" x14ac:dyDescent="0.25">
      <c r="A89" s="4">
        <v>43947</v>
      </c>
      <c r="B89">
        <v>15225</v>
      </c>
      <c r="C89">
        <v>542</v>
      </c>
      <c r="D89">
        <v>12282</v>
      </c>
      <c r="F89">
        <f t="shared" ref="F89" si="184">B89-B88</f>
        <v>77</v>
      </c>
      <c r="G89">
        <f t="shared" ref="G89" si="185">C89-C88</f>
        <v>6</v>
      </c>
      <c r="H89">
        <f t="shared" ref="H89" si="186">D89-D88</f>
        <v>179</v>
      </c>
      <c r="I89">
        <f t="shared" ref="I89" si="187">B89-C89-D89</f>
        <v>2401</v>
      </c>
      <c r="J89">
        <f t="shared" ref="J89" si="188">F89/I88*$B$2/($B$2-B88)</f>
        <v>3.0741221872356415E-2</v>
      </c>
      <c r="K89">
        <f t="shared" ref="K89" si="189">G89/I88</f>
        <v>2.3913909924272616E-3</v>
      </c>
      <c r="L89">
        <f t="shared" ref="L89" si="190">H89/I88</f>
        <v>7.1343164607413315E-2</v>
      </c>
      <c r="M89">
        <f t="shared" ref="M89" si="191">J89/(K89+L89)</f>
        <v>0.41691743609590404</v>
      </c>
      <c r="N89" s="47">
        <f t="shared" ref="N89" si="192">C89/B89</f>
        <v>3.5599343185550081E-2</v>
      </c>
    </row>
    <row r="90" spans="1:14" x14ac:dyDescent="0.25">
      <c r="A90" s="4">
        <v>43948</v>
      </c>
      <c r="B90">
        <v>15274</v>
      </c>
      <c r="C90">
        <v>549</v>
      </c>
      <c r="D90">
        <v>12362</v>
      </c>
      <c r="F90">
        <f t="shared" ref="F90" si="193">B90-B89</f>
        <v>49</v>
      </c>
      <c r="G90">
        <f t="shared" ref="G90" si="194">C90-C89</f>
        <v>7</v>
      </c>
      <c r="H90">
        <f t="shared" ref="H90" si="195">D90-D89</f>
        <v>80</v>
      </c>
      <c r="I90">
        <f t="shared" ref="I90" si="196">B90-C90-D90</f>
        <v>2363</v>
      </c>
      <c r="J90">
        <f t="shared" ref="J90" si="197">F90/I89*$B$2/($B$2-B89)</f>
        <v>2.0442720968257035E-2</v>
      </c>
      <c r="K90">
        <f t="shared" ref="K90" si="198">G90/I89</f>
        <v>2.9154518950437317E-3</v>
      </c>
      <c r="L90">
        <f t="shared" ref="L90" si="199">H90/I89</f>
        <v>3.3319450229071221E-2</v>
      </c>
      <c r="M90">
        <f t="shared" ref="M90" si="200">J90/(K90+L90)</f>
        <v>0.56417210396304751</v>
      </c>
      <c r="N90" s="47">
        <f t="shared" ref="N90" si="201">C90/B90</f>
        <v>3.5943433285321465E-2</v>
      </c>
    </row>
    <row r="91" spans="1:14" x14ac:dyDescent="0.25">
      <c r="A91" s="4">
        <v>43949</v>
      </c>
      <c r="B91">
        <v>15357</v>
      </c>
      <c r="C91">
        <v>569</v>
      </c>
      <c r="D91">
        <v>12580</v>
      </c>
      <c r="F91">
        <f t="shared" ref="F91" si="202">B91-B90</f>
        <v>83</v>
      </c>
      <c r="G91">
        <f t="shared" ref="G91" si="203">C91-C90</f>
        <v>20</v>
      </c>
      <c r="H91">
        <f t="shared" ref="H91" si="204">D91-D90</f>
        <v>218</v>
      </c>
      <c r="I91">
        <f t="shared" ref="I91" si="205">B91-C91-D91</f>
        <v>2208</v>
      </c>
      <c r="J91">
        <f t="shared" ref="J91" si="206">F91/I90*$B$2/($B$2-B90)</f>
        <v>3.5184510909371289E-2</v>
      </c>
      <c r="K91">
        <f t="shared" ref="K91" si="207">G91/I90</f>
        <v>8.4638171815488786E-3</v>
      </c>
      <c r="L91">
        <f t="shared" ref="L91" si="208">H91/I90</f>
        <v>9.2255607278882781E-2</v>
      </c>
      <c r="M91">
        <f t="shared" ref="M91" si="209">J91/(K91+L91)</f>
        <v>0.34933192974304345</v>
      </c>
      <c r="N91" s="47">
        <f t="shared" ref="N91" si="210">C91/B91</f>
        <v>3.7051507455883308E-2</v>
      </c>
    </row>
    <row r="92" spans="1:14" x14ac:dyDescent="0.25">
      <c r="A92" s="4">
        <v>43950</v>
      </c>
      <c r="B92">
        <v>15402</v>
      </c>
      <c r="C92">
        <v>580</v>
      </c>
      <c r="D92">
        <v>12779</v>
      </c>
      <c r="F92">
        <f t="shared" ref="F92" si="211">B92-B91</f>
        <v>45</v>
      </c>
      <c r="G92">
        <f t="shared" ref="G92" si="212">C92-C91</f>
        <v>11</v>
      </c>
      <c r="H92">
        <f t="shared" ref="H92" si="213">D92-D91</f>
        <v>199</v>
      </c>
      <c r="I92">
        <f t="shared" ref="I92" si="214">B92-C92-D92</f>
        <v>2043</v>
      </c>
      <c r="J92">
        <f t="shared" ref="J92" si="215">F92/I91*$B$2/($B$2-B91)</f>
        <v>2.0415245249712177E-2</v>
      </c>
      <c r="K92">
        <f t="shared" ref="K92" si="216">G92/I91</f>
        <v>4.9818840579710141E-3</v>
      </c>
      <c r="L92">
        <f t="shared" ref="L92" si="217">H92/I91</f>
        <v>9.0126811594202896E-2</v>
      </c>
      <c r="M92">
        <f t="shared" ref="M92" si="218">J92/(K92+L92)</f>
        <v>0.21465172148268805</v>
      </c>
      <c r="N92" s="47">
        <f t="shared" ref="N92" si="219">C92/B92</f>
        <v>3.7657447084794182E-2</v>
      </c>
    </row>
    <row r="93" spans="1:14" x14ac:dyDescent="0.25">
      <c r="A93" s="4">
        <v>43951</v>
      </c>
      <c r="B93">
        <v>15452</v>
      </c>
      <c r="C93">
        <v>584</v>
      </c>
      <c r="D93">
        <v>12907</v>
      </c>
      <c r="F93">
        <f t="shared" ref="F93" si="220">B93-B92</f>
        <v>50</v>
      </c>
      <c r="G93">
        <f t="shared" ref="G93" si="221">C93-C92</f>
        <v>4</v>
      </c>
      <c r="H93">
        <f t="shared" ref="H93" si="222">D93-D92</f>
        <v>128</v>
      </c>
      <c r="I93">
        <f t="shared" ref="I93" si="223">B93-C93-D93</f>
        <v>1961</v>
      </c>
      <c r="J93">
        <f t="shared" ref="J93" si="224">F93/I92*$B$2/($B$2-B92)</f>
        <v>2.4515737815512223E-2</v>
      </c>
      <c r="K93">
        <f t="shared" ref="K93" si="225">G93/I92</f>
        <v>1.9579050416054823E-3</v>
      </c>
      <c r="L93">
        <f t="shared" ref="L93" si="226">H93/I92</f>
        <v>6.2652961331375434E-2</v>
      </c>
      <c r="M93">
        <f t="shared" ref="M93" si="227">J93/(K93+L93)</f>
        <v>0.37943676028099599</v>
      </c>
      <c r="N93" s="47">
        <f t="shared" ref="N93" si="228">C93/B93</f>
        <v>3.779446026404349E-2</v>
      </c>
    </row>
    <row r="94" spans="1:14" x14ac:dyDescent="0.25">
      <c r="A94" s="4">
        <v>43952</v>
      </c>
      <c r="B94">
        <v>15531</v>
      </c>
      <c r="C94">
        <v>589</v>
      </c>
      <c r="D94">
        <v>13110</v>
      </c>
      <c r="F94">
        <f t="shared" ref="F94" si="229">B94-B93</f>
        <v>79</v>
      </c>
      <c r="G94">
        <f t="shared" ref="G94" si="230">C94-C93</f>
        <v>5</v>
      </c>
      <c r="H94">
        <f t="shared" ref="H94" si="231">D94-D93</f>
        <v>203</v>
      </c>
      <c r="I94">
        <f t="shared" ref="I94" si="232">B94-C94-D94</f>
        <v>1832</v>
      </c>
      <c r="J94">
        <f t="shared" ref="J94" si="233">F94/I93*$B$2/($B$2-B93)</f>
        <v>4.0354804083454723E-2</v>
      </c>
      <c r="K94">
        <f t="shared" ref="K94" si="234">G94/I93</f>
        <v>2.5497195308516064E-3</v>
      </c>
      <c r="L94">
        <f t="shared" ref="L94" si="235">H94/I93</f>
        <v>0.10351861295257522</v>
      </c>
      <c r="M94">
        <f t="shared" ref="M94" si="236">J94/(K94+L94)</f>
        <v>0.38046043657526302</v>
      </c>
      <c r="N94" s="47">
        <f t="shared" ref="N94" si="237">C94/B94</f>
        <v>3.7924151696606789E-2</v>
      </c>
    </row>
    <row r="95" spans="1:14" x14ac:dyDescent="0.25">
      <c r="A95" s="4">
        <v>43953</v>
      </c>
      <c r="B95">
        <v>15558</v>
      </c>
      <c r="C95">
        <v>596</v>
      </c>
      <c r="D95">
        <v>13180</v>
      </c>
      <c r="E95" s="42" t="s">
        <v>192</v>
      </c>
      <c r="F95">
        <f t="shared" ref="F95" si="238">B95-B94</f>
        <v>27</v>
      </c>
      <c r="G95">
        <f t="shared" ref="G95" si="239">C95-C94</f>
        <v>7</v>
      </c>
      <c r="H95">
        <f t="shared" ref="H95" si="240">D95-D94</f>
        <v>70</v>
      </c>
      <c r="I95">
        <f t="shared" ref="I95" si="241">B95-C95-D95</f>
        <v>1782</v>
      </c>
      <c r="J95">
        <f t="shared" ref="J95" si="242">F95/I94*$B$2/($B$2-B94)</f>
        <v>1.4763449961555675E-2</v>
      </c>
      <c r="K95">
        <f t="shared" ref="K95" si="243">G95/I94</f>
        <v>3.8209606986899561E-3</v>
      </c>
      <c r="L95">
        <f t="shared" ref="L95" si="244">H95/I94</f>
        <v>3.8209606986899562E-2</v>
      </c>
      <c r="M95">
        <f t="shared" ref="M95" si="245">J95/(K95+L95)</f>
        <v>0.35125506921519478</v>
      </c>
      <c r="N95" s="47">
        <f t="shared" ref="N95" si="246">C95/B95</f>
        <v>3.8308265843938809E-2</v>
      </c>
    </row>
    <row r="96" spans="1:14" x14ac:dyDescent="0.25">
      <c r="A96" s="4">
        <v>43954</v>
      </c>
      <c r="B96">
        <v>15597</v>
      </c>
      <c r="C96">
        <v>598</v>
      </c>
      <c r="D96">
        <v>13228</v>
      </c>
      <c r="F96">
        <f t="shared" ref="F96" si="247">B96-B95</f>
        <v>39</v>
      </c>
      <c r="G96">
        <f t="shared" ref="G96" si="248">C96-C95</f>
        <v>2</v>
      </c>
      <c r="H96">
        <f t="shared" ref="H96" si="249">D96-D95</f>
        <v>48</v>
      </c>
      <c r="I96">
        <f t="shared" ref="I96" si="250">B96-C96-D96</f>
        <v>1771</v>
      </c>
      <c r="J96">
        <f t="shared" ref="J96" si="251">F96/I95*$B$2/($B$2-B95)</f>
        <v>2.1923393202272597E-2</v>
      </c>
      <c r="K96">
        <f t="shared" ref="K96" si="252">G96/I95</f>
        <v>1.1223344556677891E-3</v>
      </c>
      <c r="L96">
        <f t="shared" ref="L96" si="253">H96/I95</f>
        <v>2.6936026936026935E-2</v>
      </c>
      <c r="M96">
        <f t="shared" ref="M96" si="254">J96/(K96+L96)</f>
        <v>0.78134973372899541</v>
      </c>
      <c r="N96" s="47">
        <f t="shared" ref="N96" si="255">C96/B96</f>
        <v>3.8340706546130664E-2</v>
      </c>
    </row>
    <row r="97" spans="1:14" x14ac:dyDescent="0.25">
      <c r="A97" s="4">
        <v>43955</v>
      </c>
      <c r="B97">
        <v>15621</v>
      </c>
      <c r="C97">
        <v>600</v>
      </c>
      <c r="D97">
        <v>13316</v>
      </c>
      <c r="F97">
        <f t="shared" ref="F97" si="256">B97-B96</f>
        <v>24</v>
      </c>
      <c r="G97">
        <f t="shared" ref="G97" si="257">C97-C96</f>
        <v>2</v>
      </c>
      <c r="H97">
        <f t="shared" ref="H97" si="258">D97-D96</f>
        <v>88</v>
      </c>
      <c r="I97">
        <f t="shared" ref="I97" si="259">B97-C97-D97</f>
        <v>1705</v>
      </c>
      <c r="J97">
        <f t="shared" ref="J97" si="260">F97/I96*$B$2/($B$2-B96)</f>
        <v>1.3575174791158337E-2</v>
      </c>
      <c r="K97">
        <f t="shared" ref="K97" si="261">G97/I96</f>
        <v>1.129305477131564E-3</v>
      </c>
      <c r="L97">
        <f t="shared" ref="L97" si="262">H97/I96</f>
        <v>4.9689440993788817E-2</v>
      </c>
      <c r="M97">
        <f t="shared" ref="M97" si="263">J97/(K97+L97)</f>
        <v>0.26712927283490462</v>
      </c>
      <c r="N97" s="47">
        <f t="shared" ref="N97" si="264">C97/B97</f>
        <v>3.8409832917226813E-2</v>
      </c>
    </row>
    <row r="98" spans="1:14" x14ac:dyDescent="0.25">
      <c r="A98" s="4">
        <v>43956</v>
      </c>
      <c r="B98">
        <v>15650</v>
      </c>
      <c r="C98">
        <v>606</v>
      </c>
      <c r="D98">
        <v>13462</v>
      </c>
      <c r="F98">
        <f t="shared" ref="F98" si="265">B98-B97</f>
        <v>29</v>
      </c>
      <c r="G98">
        <f t="shared" ref="G98" si="266">C98-C97</f>
        <v>6</v>
      </c>
      <c r="H98">
        <f t="shared" ref="H98" si="267">D98-D97</f>
        <v>146</v>
      </c>
      <c r="I98">
        <f t="shared" ref="I98" si="268">B98-C98-D98</f>
        <v>1582</v>
      </c>
      <c r="J98">
        <f t="shared" ref="J98" si="269">F98/I97*$B$2/($B$2-B97)</f>
        <v>1.7038349541204343E-2</v>
      </c>
      <c r="K98">
        <f t="shared" ref="K98" si="270">G98/I97</f>
        <v>3.5190615835777126E-3</v>
      </c>
      <c r="L98">
        <f t="shared" ref="L98" si="271">H98/I97</f>
        <v>8.5630498533724342E-2</v>
      </c>
      <c r="M98">
        <f t="shared" ref="M98" si="272">J98/(K98+L98)</f>
        <v>0.19112096031416712</v>
      </c>
      <c r="N98" s="47">
        <f t="shared" ref="N98" si="273">C98/B98</f>
        <v>3.8722044728434504E-2</v>
      </c>
    </row>
    <row r="99" spans="1:14" x14ac:dyDescent="0.25">
      <c r="A99" s="4">
        <v>43957</v>
      </c>
      <c r="B99">
        <v>15684</v>
      </c>
      <c r="C99">
        <v>608</v>
      </c>
      <c r="D99">
        <v>13639</v>
      </c>
      <c r="F99">
        <f t="shared" ref="F99" si="274">B99-B98</f>
        <v>34</v>
      </c>
      <c r="G99">
        <f t="shared" ref="G99" si="275">C99-C98</f>
        <v>2</v>
      </c>
      <c r="H99">
        <f t="shared" ref="H99" si="276">D99-D98</f>
        <v>177</v>
      </c>
      <c r="I99">
        <f t="shared" ref="I99" si="277">B99-C99-D99</f>
        <v>1437</v>
      </c>
      <c r="J99">
        <f t="shared" ref="J99" si="278">F99/I98*$B$2/($B$2-B98)</f>
        <v>2.1529192833382036E-2</v>
      </c>
      <c r="K99">
        <f t="shared" ref="K99" si="279">G99/I98</f>
        <v>1.2642225031605564E-3</v>
      </c>
      <c r="L99">
        <f t="shared" ref="L99" si="280">H99/I98</f>
        <v>0.11188369152970923</v>
      </c>
      <c r="M99">
        <f t="shared" ref="M99" si="281">J99/(K99+L99)</f>
        <v>0.19027476571178986</v>
      </c>
      <c r="N99" s="47">
        <f t="shared" ref="N99" si="282">C99/B99</f>
        <v>3.8765621015047179E-2</v>
      </c>
    </row>
  </sheetData>
  <hyperlinks>
    <hyperlink ref="D2" r:id="rId1"/>
  </hyperlinks>
  <pageMargins left="0.7" right="0.7" top="0.78740157499999996" bottom="0.78740157499999996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pane xSplit="1" ySplit="3" topLeftCell="B82" activePane="bottomRight" state="frozen"/>
      <selection pane="topRight" activeCell="B1" sqref="B1"/>
      <selection pane="bottomLeft" activeCell="A4" sqref="A4"/>
      <selection pane="bottomRight" activeCell="N3" sqref="N3"/>
    </sheetView>
  </sheetViews>
  <sheetFormatPr defaultColWidth="10.6640625" defaultRowHeight="13.2" x14ac:dyDescent="0.25"/>
  <sheetData>
    <row r="1" spans="1:14" x14ac:dyDescent="0.25">
      <c r="A1" s="2" t="s">
        <v>41</v>
      </c>
      <c r="D1" t="s">
        <v>186</v>
      </c>
    </row>
    <row r="2" spans="1:14" x14ac:dyDescent="0.25">
      <c r="A2" t="s">
        <v>70</v>
      </c>
      <c r="B2" s="25">
        <v>8654622</v>
      </c>
      <c r="D2" s="24" t="s">
        <v>71</v>
      </c>
      <c r="E2" s="24"/>
      <c r="N2" s="45">
        <f>N99/'Country Statistics'!$I$30</f>
        <v>2.7987524160163879</v>
      </c>
    </row>
    <row r="3" spans="1:14" s="2" customFormat="1" x14ac:dyDescent="0.25">
      <c r="A3" s="2" t="s">
        <v>20</v>
      </c>
      <c r="B3" s="2" t="s">
        <v>21</v>
      </c>
      <c r="C3" s="2" t="s">
        <v>22</v>
      </c>
      <c r="D3" s="2" t="s">
        <v>8</v>
      </c>
      <c r="E3" s="2" t="s">
        <v>152</v>
      </c>
      <c r="F3" s="2" t="s">
        <v>23</v>
      </c>
      <c r="G3" s="2" t="s">
        <v>24</v>
      </c>
      <c r="H3" s="2" t="s">
        <v>25</v>
      </c>
      <c r="I3" s="2" t="s">
        <v>53</v>
      </c>
      <c r="J3" s="2" t="s">
        <v>26</v>
      </c>
      <c r="K3" s="2" t="s">
        <v>27</v>
      </c>
      <c r="L3" s="2" t="s">
        <v>28</v>
      </c>
      <c r="M3" s="2" t="s">
        <v>69</v>
      </c>
      <c r="N3" s="2" t="s">
        <v>66</v>
      </c>
    </row>
    <row r="4" spans="1:14" x14ac:dyDescent="0.25">
      <c r="A4" s="4">
        <v>43862</v>
      </c>
      <c r="B4">
        <v>0</v>
      </c>
      <c r="C4">
        <v>0</v>
      </c>
      <c r="D4">
        <v>0</v>
      </c>
      <c r="I4">
        <f>B4-C4-D4</f>
        <v>0</v>
      </c>
    </row>
    <row r="5" spans="1:14" x14ac:dyDescent="0.25">
      <c r="A5" s="4">
        <v>43863</v>
      </c>
      <c r="B5">
        <v>0</v>
      </c>
      <c r="C5">
        <v>0</v>
      </c>
      <c r="D5">
        <v>0</v>
      </c>
      <c r="F5">
        <f t="shared" ref="F5:F36" si="0">B5-B4</f>
        <v>0</v>
      </c>
      <c r="G5">
        <f t="shared" ref="G5:G36" si="1">C5-C4</f>
        <v>0</v>
      </c>
      <c r="H5">
        <f t="shared" ref="H5:H36" si="2">D5-D4</f>
        <v>0</v>
      </c>
      <c r="I5">
        <f t="shared" ref="I5:I62" si="3">B5-C5-D5</f>
        <v>0</v>
      </c>
    </row>
    <row r="6" spans="1:14" x14ac:dyDescent="0.25">
      <c r="A6" s="4">
        <v>43864</v>
      </c>
      <c r="B6">
        <v>0</v>
      </c>
      <c r="C6">
        <v>0</v>
      </c>
      <c r="D6">
        <v>0</v>
      </c>
      <c r="F6">
        <f t="shared" si="0"/>
        <v>0</v>
      </c>
      <c r="G6">
        <f t="shared" si="1"/>
        <v>0</v>
      </c>
      <c r="H6">
        <f t="shared" si="2"/>
        <v>0</v>
      </c>
      <c r="I6">
        <f t="shared" si="3"/>
        <v>0</v>
      </c>
    </row>
    <row r="7" spans="1:14" x14ac:dyDescent="0.25">
      <c r="A7" s="4">
        <v>43865</v>
      </c>
      <c r="B7">
        <v>0</v>
      </c>
      <c r="C7">
        <v>0</v>
      </c>
      <c r="D7">
        <v>0</v>
      </c>
      <c r="F7">
        <f t="shared" si="0"/>
        <v>0</v>
      </c>
      <c r="G7">
        <f t="shared" si="1"/>
        <v>0</v>
      </c>
      <c r="H7">
        <f t="shared" si="2"/>
        <v>0</v>
      </c>
      <c r="I7">
        <f t="shared" si="3"/>
        <v>0</v>
      </c>
    </row>
    <row r="8" spans="1:14" x14ac:dyDescent="0.25">
      <c r="A8" s="4">
        <v>43866</v>
      </c>
      <c r="B8">
        <v>0</v>
      </c>
      <c r="C8">
        <v>0</v>
      </c>
      <c r="D8">
        <v>0</v>
      </c>
      <c r="F8">
        <f t="shared" si="0"/>
        <v>0</v>
      </c>
      <c r="G8">
        <f t="shared" si="1"/>
        <v>0</v>
      </c>
      <c r="H8">
        <f t="shared" si="2"/>
        <v>0</v>
      </c>
      <c r="I8">
        <f t="shared" si="3"/>
        <v>0</v>
      </c>
    </row>
    <row r="9" spans="1:14" x14ac:dyDescent="0.25">
      <c r="A9" s="4">
        <v>43867</v>
      </c>
      <c r="B9">
        <v>0</v>
      </c>
      <c r="C9">
        <v>0</v>
      </c>
      <c r="D9">
        <v>0</v>
      </c>
      <c r="F9">
        <f t="shared" si="0"/>
        <v>0</v>
      </c>
      <c r="G9">
        <f t="shared" si="1"/>
        <v>0</v>
      </c>
      <c r="H9">
        <f t="shared" si="2"/>
        <v>0</v>
      </c>
      <c r="I9">
        <f t="shared" si="3"/>
        <v>0</v>
      </c>
    </row>
    <row r="10" spans="1:14" x14ac:dyDescent="0.25">
      <c r="A10" s="4">
        <v>43868</v>
      </c>
      <c r="B10">
        <v>0</v>
      </c>
      <c r="C10">
        <v>0</v>
      </c>
      <c r="D10">
        <v>0</v>
      </c>
      <c r="F10">
        <f t="shared" si="0"/>
        <v>0</v>
      </c>
      <c r="G10">
        <f t="shared" si="1"/>
        <v>0</v>
      </c>
      <c r="H10">
        <f t="shared" si="2"/>
        <v>0</v>
      </c>
      <c r="I10">
        <f t="shared" si="3"/>
        <v>0</v>
      </c>
    </row>
    <row r="11" spans="1:14" x14ac:dyDescent="0.25">
      <c r="A11" s="4">
        <v>43869</v>
      </c>
      <c r="B11">
        <v>0</v>
      </c>
      <c r="C11">
        <v>0</v>
      </c>
      <c r="D11">
        <v>0</v>
      </c>
      <c r="F11">
        <f t="shared" si="0"/>
        <v>0</v>
      </c>
      <c r="G11">
        <f t="shared" si="1"/>
        <v>0</v>
      </c>
      <c r="H11">
        <f t="shared" si="2"/>
        <v>0</v>
      </c>
      <c r="I11">
        <f t="shared" si="3"/>
        <v>0</v>
      </c>
    </row>
    <row r="12" spans="1:14" x14ac:dyDescent="0.25">
      <c r="A12" s="4">
        <v>43870</v>
      </c>
      <c r="B12">
        <v>0</v>
      </c>
      <c r="C12">
        <v>0</v>
      </c>
      <c r="D12">
        <v>0</v>
      </c>
      <c r="F12">
        <f t="shared" si="0"/>
        <v>0</v>
      </c>
      <c r="G12">
        <f t="shared" si="1"/>
        <v>0</v>
      </c>
      <c r="H12">
        <f t="shared" si="2"/>
        <v>0</v>
      </c>
      <c r="I12">
        <f t="shared" si="3"/>
        <v>0</v>
      </c>
    </row>
    <row r="13" spans="1:14" x14ac:dyDescent="0.25">
      <c r="A13" s="4">
        <v>43871</v>
      </c>
      <c r="B13">
        <v>0</v>
      </c>
      <c r="C13">
        <v>0</v>
      </c>
      <c r="D13">
        <v>0</v>
      </c>
      <c r="F13">
        <f t="shared" si="0"/>
        <v>0</v>
      </c>
      <c r="G13">
        <f t="shared" si="1"/>
        <v>0</v>
      </c>
      <c r="H13">
        <f t="shared" si="2"/>
        <v>0</v>
      </c>
      <c r="I13">
        <f t="shared" si="3"/>
        <v>0</v>
      </c>
    </row>
    <row r="14" spans="1:14" x14ac:dyDescent="0.25">
      <c r="A14" s="4">
        <v>43872</v>
      </c>
      <c r="B14">
        <v>0</v>
      </c>
      <c r="C14">
        <v>0</v>
      </c>
      <c r="D14">
        <v>0</v>
      </c>
      <c r="F14">
        <f t="shared" si="0"/>
        <v>0</v>
      </c>
      <c r="G14">
        <f t="shared" si="1"/>
        <v>0</v>
      </c>
      <c r="H14">
        <f t="shared" si="2"/>
        <v>0</v>
      </c>
      <c r="I14">
        <f t="shared" si="3"/>
        <v>0</v>
      </c>
    </row>
    <row r="15" spans="1:14" x14ac:dyDescent="0.25">
      <c r="A15" s="4">
        <v>43873</v>
      </c>
      <c r="B15">
        <v>0</v>
      </c>
      <c r="C15">
        <v>0</v>
      </c>
      <c r="D15">
        <v>0</v>
      </c>
      <c r="F15">
        <f t="shared" si="0"/>
        <v>0</v>
      </c>
      <c r="G15">
        <f t="shared" si="1"/>
        <v>0</v>
      </c>
      <c r="H15">
        <f t="shared" si="2"/>
        <v>0</v>
      </c>
      <c r="I15">
        <f t="shared" si="3"/>
        <v>0</v>
      </c>
    </row>
    <row r="16" spans="1:14" x14ac:dyDescent="0.25">
      <c r="A16" s="4">
        <v>43874</v>
      </c>
      <c r="B16">
        <v>0</v>
      </c>
      <c r="C16">
        <v>0</v>
      </c>
      <c r="D16">
        <v>0</v>
      </c>
      <c r="F16">
        <f t="shared" si="0"/>
        <v>0</v>
      </c>
      <c r="G16">
        <f t="shared" si="1"/>
        <v>0</v>
      </c>
      <c r="H16">
        <f t="shared" si="2"/>
        <v>0</v>
      </c>
      <c r="I16">
        <f t="shared" si="3"/>
        <v>0</v>
      </c>
    </row>
    <row r="17" spans="1:9" x14ac:dyDescent="0.25">
      <c r="A17" s="4">
        <v>43875</v>
      </c>
      <c r="B17">
        <v>0</v>
      </c>
      <c r="C17">
        <v>0</v>
      </c>
      <c r="D17">
        <v>0</v>
      </c>
      <c r="F17">
        <f t="shared" si="0"/>
        <v>0</v>
      </c>
      <c r="G17">
        <f t="shared" si="1"/>
        <v>0</v>
      </c>
      <c r="H17">
        <f t="shared" si="2"/>
        <v>0</v>
      </c>
      <c r="I17">
        <f t="shared" si="3"/>
        <v>0</v>
      </c>
    </row>
    <row r="18" spans="1:9" x14ac:dyDescent="0.25">
      <c r="A18" s="4">
        <v>43876</v>
      </c>
      <c r="B18">
        <v>0</v>
      </c>
      <c r="C18">
        <v>0</v>
      </c>
      <c r="D18">
        <v>0</v>
      </c>
      <c r="F18">
        <f t="shared" si="0"/>
        <v>0</v>
      </c>
      <c r="G18">
        <f t="shared" si="1"/>
        <v>0</v>
      </c>
      <c r="H18">
        <f t="shared" si="2"/>
        <v>0</v>
      </c>
      <c r="I18">
        <f t="shared" si="3"/>
        <v>0</v>
      </c>
    </row>
    <row r="19" spans="1:9" x14ac:dyDescent="0.25">
      <c r="A19" s="4">
        <v>43877</v>
      </c>
      <c r="B19">
        <v>0</v>
      </c>
      <c r="C19">
        <v>0</v>
      </c>
      <c r="D19">
        <v>0</v>
      </c>
      <c r="F19">
        <f t="shared" si="0"/>
        <v>0</v>
      </c>
      <c r="G19">
        <f t="shared" si="1"/>
        <v>0</v>
      </c>
      <c r="H19">
        <f t="shared" si="2"/>
        <v>0</v>
      </c>
      <c r="I19">
        <f t="shared" si="3"/>
        <v>0</v>
      </c>
    </row>
    <row r="20" spans="1:9" x14ac:dyDescent="0.25">
      <c r="A20" s="4">
        <v>43878</v>
      </c>
      <c r="B20">
        <v>0</v>
      </c>
      <c r="C20">
        <v>0</v>
      </c>
      <c r="D20">
        <v>0</v>
      </c>
      <c r="F20">
        <f t="shared" si="0"/>
        <v>0</v>
      </c>
      <c r="G20">
        <f t="shared" si="1"/>
        <v>0</v>
      </c>
      <c r="H20">
        <f t="shared" si="2"/>
        <v>0</v>
      </c>
      <c r="I20">
        <f t="shared" si="3"/>
        <v>0</v>
      </c>
    </row>
    <row r="21" spans="1:9" x14ac:dyDescent="0.25">
      <c r="A21" s="4">
        <v>43879</v>
      </c>
      <c r="B21">
        <v>0</v>
      </c>
      <c r="C21">
        <v>0</v>
      </c>
      <c r="D21">
        <v>0</v>
      </c>
      <c r="F21">
        <f t="shared" si="0"/>
        <v>0</v>
      </c>
      <c r="G21">
        <f t="shared" si="1"/>
        <v>0</v>
      </c>
      <c r="H21">
        <f t="shared" si="2"/>
        <v>0</v>
      </c>
      <c r="I21">
        <f t="shared" si="3"/>
        <v>0</v>
      </c>
    </row>
    <row r="22" spans="1:9" x14ac:dyDescent="0.25">
      <c r="A22" s="4">
        <v>43880</v>
      </c>
      <c r="B22">
        <v>0</v>
      </c>
      <c r="C22">
        <v>0</v>
      </c>
      <c r="D22">
        <v>0</v>
      </c>
      <c r="F22">
        <f t="shared" si="0"/>
        <v>0</v>
      </c>
      <c r="G22">
        <f t="shared" si="1"/>
        <v>0</v>
      </c>
      <c r="H22">
        <f t="shared" si="2"/>
        <v>0</v>
      </c>
      <c r="I22">
        <f t="shared" si="3"/>
        <v>0</v>
      </c>
    </row>
    <row r="23" spans="1:9" x14ac:dyDescent="0.25">
      <c r="A23" s="4">
        <v>43881</v>
      </c>
      <c r="B23">
        <v>0</v>
      </c>
      <c r="C23">
        <v>0</v>
      </c>
      <c r="D23">
        <v>0</v>
      </c>
      <c r="F23">
        <f t="shared" si="0"/>
        <v>0</v>
      </c>
      <c r="G23">
        <f t="shared" si="1"/>
        <v>0</v>
      </c>
      <c r="H23">
        <f t="shared" si="2"/>
        <v>0</v>
      </c>
      <c r="I23">
        <f t="shared" si="3"/>
        <v>0</v>
      </c>
    </row>
    <row r="24" spans="1:9" x14ac:dyDescent="0.25">
      <c r="A24" s="4">
        <v>43882</v>
      </c>
      <c r="B24">
        <v>0</v>
      </c>
      <c r="C24">
        <v>0</v>
      </c>
      <c r="D24">
        <v>0</v>
      </c>
      <c r="F24">
        <f t="shared" si="0"/>
        <v>0</v>
      </c>
      <c r="G24">
        <f t="shared" si="1"/>
        <v>0</v>
      </c>
      <c r="H24">
        <f t="shared" si="2"/>
        <v>0</v>
      </c>
      <c r="I24">
        <f t="shared" si="3"/>
        <v>0</v>
      </c>
    </row>
    <row r="25" spans="1:9" x14ac:dyDescent="0.25">
      <c r="A25" s="4">
        <v>43883</v>
      </c>
      <c r="B25">
        <v>0</v>
      </c>
      <c r="C25">
        <v>0</v>
      </c>
      <c r="D25">
        <v>0</v>
      </c>
      <c r="F25">
        <f t="shared" si="0"/>
        <v>0</v>
      </c>
      <c r="G25">
        <f t="shared" si="1"/>
        <v>0</v>
      </c>
      <c r="H25">
        <f t="shared" si="2"/>
        <v>0</v>
      </c>
      <c r="I25">
        <f t="shared" si="3"/>
        <v>0</v>
      </c>
    </row>
    <row r="26" spans="1:9" x14ac:dyDescent="0.25">
      <c r="A26" s="4">
        <v>43884</v>
      </c>
      <c r="B26">
        <v>0</v>
      </c>
      <c r="C26">
        <v>0</v>
      </c>
      <c r="D26">
        <v>0</v>
      </c>
      <c r="F26">
        <f t="shared" si="0"/>
        <v>0</v>
      </c>
      <c r="G26">
        <f t="shared" si="1"/>
        <v>0</v>
      </c>
      <c r="H26">
        <f t="shared" si="2"/>
        <v>0</v>
      </c>
      <c r="I26">
        <f t="shared" si="3"/>
        <v>0</v>
      </c>
    </row>
    <row r="27" spans="1:9" x14ac:dyDescent="0.25">
      <c r="A27" s="4">
        <v>43885</v>
      </c>
      <c r="B27">
        <v>0</v>
      </c>
      <c r="C27">
        <v>0</v>
      </c>
      <c r="D27">
        <v>0</v>
      </c>
      <c r="F27">
        <f t="shared" si="0"/>
        <v>0</v>
      </c>
      <c r="G27">
        <f t="shared" si="1"/>
        <v>0</v>
      </c>
      <c r="H27">
        <f t="shared" si="2"/>
        <v>0</v>
      </c>
      <c r="I27">
        <f t="shared" si="3"/>
        <v>0</v>
      </c>
    </row>
    <row r="28" spans="1:9" x14ac:dyDescent="0.25">
      <c r="A28" s="4">
        <v>43886</v>
      </c>
      <c r="B28">
        <v>1</v>
      </c>
      <c r="C28">
        <v>0</v>
      </c>
      <c r="D28">
        <v>0</v>
      </c>
      <c r="F28">
        <f t="shared" si="0"/>
        <v>1</v>
      </c>
      <c r="G28">
        <f t="shared" si="1"/>
        <v>0</v>
      </c>
      <c r="H28">
        <f t="shared" si="2"/>
        <v>0</v>
      </c>
      <c r="I28">
        <f t="shared" si="3"/>
        <v>1</v>
      </c>
    </row>
    <row r="29" spans="1:9" x14ac:dyDescent="0.25">
      <c r="A29" s="4">
        <v>43887</v>
      </c>
      <c r="B29">
        <v>1</v>
      </c>
      <c r="C29">
        <v>0</v>
      </c>
      <c r="D29">
        <v>0</v>
      </c>
      <c r="F29">
        <f t="shared" si="0"/>
        <v>0</v>
      </c>
      <c r="G29">
        <f t="shared" si="1"/>
        <v>0</v>
      </c>
      <c r="H29">
        <f t="shared" si="2"/>
        <v>0</v>
      </c>
      <c r="I29">
        <f t="shared" si="3"/>
        <v>1</v>
      </c>
    </row>
    <row r="30" spans="1:9" x14ac:dyDescent="0.25">
      <c r="A30" s="4">
        <v>43888</v>
      </c>
      <c r="B30">
        <v>8</v>
      </c>
      <c r="C30">
        <v>0</v>
      </c>
      <c r="D30">
        <v>0</v>
      </c>
      <c r="F30">
        <f t="shared" si="0"/>
        <v>7</v>
      </c>
      <c r="G30">
        <f t="shared" si="1"/>
        <v>0</v>
      </c>
      <c r="H30">
        <f t="shared" si="2"/>
        <v>0</v>
      </c>
      <c r="I30">
        <f t="shared" si="3"/>
        <v>8</v>
      </c>
    </row>
    <row r="31" spans="1:9" x14ac:dyDescent="0.25">
      <c r="A31" s="4">
        <v>43889</v>
      </c>
      <c r="B31">
        <v>8</v>
      </c>
      <c r="C31">
        <v>0</v>
      </c>
      <c r="D31">
        <v>0</v>
      </c>
      <c r="F31">
        <f t="shared" si="0"/>
        <v>0</v>
      </c>
      <c r="G31">
        <f t="shared" si="1"/>
        <v>0</v>
      </c>
      <c r="H31">
        <f t="shared" si="2"/>
        <v>0</v>
      </c>
      <c r="I31">
        <f t="shared" si="3"/>
        <v>8</v>
      </c>
    </row>
    <row r="32" spans="1:9" x14ac:dyDescent="0.25">
      <c r="A32" s="4">
        <v>43890</v>
      </c>
      <c r="B32">
        <v>18</v>
      </c>
      <c r="C32">
        <v>0</v>
      </c>
      <c r="D32">
        <v>0</v>
      </c>
      <c r="F32">
        <f t="shared" si="0"/>
        <v>10</v>
      </c>
      <c r="G32">
        <f t="shared" si="1"/>
        <v>0</v>
      </c>
      <c r="H32">
        <f t="shared" si="2"/>
        <v>0</v>
      </c>
      <c r="I32">
        <f t="shared" si="3"/>
        <v>18</v>
      </c>
    </row>
    <row r="33" spans="1:14" x14ac:dyDescent="0.25">
      <c r="A33" s="4">
        <v>43891</v>
      </c>
      <c r="B33">
        <v>27</v>
      </c>
      <c r="C33">
        <v>0</v>
      </c>
      <c r="D33">
        <v>0</v>
      </c>
      <c r="F33">
        <f t="shared" si="0"/>
        <v>9</v>
      </c>
      <c r="G33">
        <f t="shared" si="1"/>
        <v>0</v>
      </c>
      <c r="H33">
        <f t="shared" si="2"/>
        <v>0</v>
      </c>
      <c r="I33">
        <f t="shared" si="3"/>
        <v>27</v>
      </c>
      <c r="J33">
        <f>F33/I32*$B$2/($B$2-B32)</f>
        <v>0.50000103990893174</v>
      </c>
      <c r="K33">
        <f>G33/I32</f>
        <v>0</v>
      </c>
      <c r="L33">
        <f>H33/I32</f>
        <v>0</v>
      </c>
      <c r="M33" s="19">
        <v>0</v>
      </c>
      <c r="N33" s="47">
        <f>C33/B33</f>
        <v>0</v>
      </c>
    </row>
    <row r="34" spans="1:14" x14ac:dyDescent="0.25">
      <c r="A34" s="4">
        <v>43892</v>
      </c>
      <c r="B34">
        <v>42</v>
      </c>
      <c r="C34">
        <v>0</v>
      </c>
      <c r="D34">
        <v>0</v>
      </c>
      <c r="E34" s="21" t="s">
        <v>159</v>
      </c>
      <c r="F34">
        <f t="shared" si="0"/>
        <v>15</v>
      </c>
      <c r="G34">
        <f t="shared" si="1"/>
        <v>0</v>
      </c>
      <c r="H34">
        <f t="shared" si="2"/>
        <v>0</v>
      </c>
      <c r="I34">
        <f t="shared" si="3"/>
        <v>42</v>
      </c>
      <c r="J34">
        <f t="shared" ref="J34:J72" si="4">F34/I33*$B$2/($B$2-B33)</f>
        <v>0.55555728873891086</v>
      </c>
      <c r="K34">
        <f t="shared" ref="K34:K69" si="5">G34/I33</f>
        <v>0</v>
      </c>
      <c r="L34">
        <f t="shared" ref="L34:L69" si="6">H34/I33</f>
        <v>0</v>
      </c>
      <c r="M34" s="19">
        <v>0</v>
      </c>
      <c r="N34" s="47">
        <f t="shared" ref="N34:N82" si="7">C34/B34</f>
        <v>0</v>
      </c>
    </row>
    <row r="35" spans="1:14" x14ac:dyDescent="0.25">
      <c r="A35" s="4">
        <v>43893</v>
      </c>
      <c r="B35">
        <v>56</v>
      </c>
      <c r="C35">
        <v>0</v>
      </c>
      <c r="D35">
        <v>2</v>
      </c>
      <c r="F35">
        <f t="shared" si="0"/>
        <v>14</v>
      </c>
      <c r="G35">
        <f t="shared" si="1"/>
        <v>0</v>
      </c>
      <c r="H35">
        <f t="shared" si="2"/>
        <v>2</v>
      </c>
      <c r="I35">
        <f t="shared" si="3"/>
        <v>54</v>
      </c>
      <c r="J35">
        <f t="shared" si="4"/>
        <v>0.33333495097393517</v>
      </c>
      <c r="K35">
        <f t="shared" si="5"/>
        <v>0</v>
      </c>
      <c r="L35">
        <f t="shared" si="6"/>
        <v>4.7619047619047616E-2</v>
      </c>
      <c r="M35">
        <f t="shared" ref="M35:M65" si="8">J35/(K35+L35)</f>
        <v>7.0000339704526393</v>
      </c>
      <c r="N35" s="47">
        <f t="shared" si="7"/>
        <v>0</v>
      </c>
    </row>
    <row r="36" spans="1:14" x14ac:dyDescent="0.25">
      <c r="A36" s="4">
        <v>43894</v>
      </c>
      <c r="B36">
        <v>90</v>
      </c>
      <c r="C36">
        <v>0</v>
      </c>
      <c r="D36">
        <v>3</v>
      </c>
      <c r="F36">
        <f t="shared" si="0"/>
        <v>34</v>
      </c>
      <c r="G36">
        <f t="shared" si="1"/>
        <v>0</v>
      </c>
      <c r="H36">
        <f t="shared" si="2"/>
        <v>1</v>
      </c>
      <c r="I36">
        <f t="shared" si="3"/>
        <v>87</v>
      </c>
      <c r="J36">
        <f t="shared" si="4"/>
        <v>0.62963370369403215</v>
      </c>
      <c r="K36">
        <f t="shared" si="5"/>
        <v>0</v>
      </c>
      <c r="L36">
        <f t="shared" si="6"/>
        <v>1.8518518518518517E-2</v>
      </c>
      <c r="M36">
        <f t="shared" si="8"/>
        <v>34.000219999477736</v>
      </c>
      <c r="N36" s="47">
        <f t="shared" si="7"/>
        <v>0</v>
      </c>
    </row>
    <row r="37" spans="1:14" x14ac:dyDescent="0.25">
      <c r="A37" s="4">
        <v>43895</v>
      </c>
      <c r="B37">
        <v>114</v>
      </c>
      <c r="C37">
        <v>1</v>
      </c>
      <c r="D37">
        <v>3</v>
      </c>
      <c r="F37">
        <f t="shared" ref="F37:F62" si="9">B37-B36</f>
        <v>24</v>
      </c>
      <c r="G37">
        <f t="shared" ref="G37:G62" si="10">C37-C36</f>
        <v>1</v>
      </c>
      <c r="H37">
        <f t="shared" ref="H37:H62" si="11">D37-D36</f>
        <v>0</v>
      </c>
      <c r="I37">
        <f t="shared" si="3"/>
        <v>110</v>
      </c>
      <c r="J37">
        <f t="shared" si="4"/>
        <v>0.27586493770367737</v>
      </c>
      <c r="K37">
        <f t="shared" si="5"/>
        <v>1.1494252873563218E-2</v>
      </c>
      <c r="L37">
        <f t="shared" si="6"/>
        <v>0</v>
      </c>
      <c r="M37">
        <f t="shared" si="8"/>
        <v>24.000249580219933</v>
      </c>
      <c r="N37" s="47">
        <f t="shared" si="7"/>
        <v>8.771929824561403E-3</v>
      </c>
    </row>
    <row r="38" spans="1:14" x14ac:dyDescent="0.25">
      <c r="A38" s="4">
        <v>43896</v>
      </c>
      <c r="B38">
        <v>214</v>
      </c>
      <c r="C38">
        <v>1</v>
      </c>
      <c r="D38">
        <v>3</v>
      </c>
      <c r="F38">
        <f t="shared" si="9"/>
        <v>100</v>
      </c>
      <c r="G38">
        <f t="shared" si="10"/>
        <v>0</v>
      </c>
      <c r="H38">
        <f t="shared" si="11"/>
        <v>0</v>
      </c>
      <c r="I38">
        <f t="shared" si="3"/>
        <v>210</v>
      </c>
      <c r="J38">
        <f t="shared" si="4"/>
        <v>0.90910288393264893</v>
      </c>
      <c r="K38">
        <f t="shared" si="5"/>
        <v>0</v>
      </c>
      <c r="L38">
        <f t="shared" si="6"/>
        <v>0</v>
      </c>
      <c r="M38" s="19">
        <v>0</v>
      </c>
      <c r="N38" s="47">
        <f t="shared" si="7"/>
        <v>4.6728971962616819E-3</v>
      </c>
    </row>
    <row r="39" spans="1:14" x14ac:dyDescent="0.25">
      <c r="A39" s="4">
        <v>43897</v>
      </c>
      <c r="B39">
        <v>268</v>
      </c>
      <c r="C39">
        <v>1</v>
      </c>
      <c r="D39">
        <v>3</v>
      </c>
      <c r="F39">
        <f t="shared" si="9"/>
        <v>54</v>
      </c>
      <c r="G39">
        <f t="shared" si="10"/>
        <v>0</v>
      </c>
      <c r="H39">
        <f t="shared" si="11"/>
        <v>0</v>
      </c>
      <c r="I39">
        <f t="shared" si="3"/>
        <v>264</v>
      </c>
      <c r="J39">
        <f t="shared" si="4"/>
        <v>0.25714921558718151</v>
      </c>
      <c r="K39">
        <f t="shared" si="5"/>
        <v>0</v>
      </c>
      <c r="L39">
        <f t="shared" si="6"/>
        <v>0</v>
      </c>
      <c r="M39" s="19">
        <v>0</v>
      </c>
      <c r="N39" s="47">
        <f t="shared" si="7"/>
        <v>3.7313432835820895E-3</v>
      </c>
    </row>
    <row r="40" spans="1:14" x14ac:dyDescent="0.25">
      <c r="A40" s="4">
        <v>43898</v>
      </c>
      <c r="B40">
        <v>337</v>
      </c>
      <c r="C40">
        <v>2</v>
      </c>
      <c r="D40">
        <v>3</v>
      </c>
      <c r="F40">
        <f t="shared" si="9"/>
        <v>69</v>
      </c>
      <c r="G40">
        <f t="shared" si="10"/>
        <v>1</v>
      </c>
      <c r="H40">
        <f t="shared" si="11"/>
        <v>0</v>
      </c>
      <c r="I40">
        <f t="shared" si="3"/>
        <v>332</v>
      </c>
      <c r="J40">
        <f t="shared" si="4"/>
        <v>0.26137173003007819</v>
      </c>
      <c r="K40">
        <f t="shared" si="5"/>
        <v>3.787878787878788E-3</v>
      </c>
      <c r="L40">
        <f t="shared" si="6"/>
        <v>0</v>
      </c>
      <c r="M40">
        <f t="shared" si="8"/>
        <v>69.002136727940638</v>
      </c>
      <c r="N40" s="47">
        <f t="shared" si="7"/>
        <v>5.9347181008902079E-3</v>
      </c>
    </row>
    <row r="41" spans="1:14" x14ac:dyDescent="0.25">
      <c r="A41" s="4">
        <v>43899</v>
      </c>
      <c r="B41">
        <v>374</v>
      </c>
      <c r="C41">
        <v>2</v>
      </c>
      <c r="D41">
        <v>3</v>
      </c>
      <c r="F41">
        <f t="shared" si="9"/>
        <v>37</v>
      </c>
      <c r="G41">
        <f t="shared" si="10"/>
        <v>0</v>
      </c>
      <c r="H41">
        <f t="shared" si="11"/>
        <v>0</v>
      </c>
      <c r="I41">
        <f t="shared" si="3"/>
        <v>369</v>
      </c>
      <c r="J41">
        <f t="shared" si="4"/>
        <v>0.11145012285891025</v>
      </c>
      <c r="K41">
        <f t="shared" si="5"/>
        <v>0</v>
      </c>
      <c r="L41">
        <f t="shared" si="6"/>
        <v>0</v>
      </c>
      <c r="M41" s="19">
        <v>0</v>
      </c>
      <c r="N41" s="47">
        <f t="shared" si="7"/>
        <v>5.3475935828877002E-3</v>
      </c>
    </row>
    <row r="42" spans="1:14" x14ac:dyDescent="0.25">
      <c r="A42" s="4">
        <v>43900</v>
      </c>
      <c r="B42">
        <v>491</v>
      </c>
      <c r="C42">
        <v>3</v>
      </c>
      <c r="D42">
        <v>3</v>
      </c>
      <c r="F42">
        <f t="shared" si="9"/>
        <v>117</v>
      </c>
      <c r="G42">
        <f t="shared" si="10"/>
        <v>1</v>
      </c>
      <c r="H42">
        <f t="shared" si="11"/>
        <v>0</v>
      </c>
      <c r="I42">
        <f t="shared" si="3"/>
        <v>485</v>
      </c>
      <c r="J42">
        <f t="shared" si="4"/>
        <v>0.31708687329325325</v>
      </c>
      <c r="K42">
        <f t="shared" si="5"/>
        <v>2.7100271002710027E-3</v>
      </c>
      <c r="L42">
        <f t="shared" si="6"/>
        <v>0</v>
      </c>
      <c r="M42">
        <f t="shared" si="8"/>
        <v>117.00505624521045</v>
      </c>
      <c r="N42" s="47">
        <f t="shared" si="7"/>
        <v>6.1099796334012219E-3</v>
      </c>
    </row>
    <row r="43" spans="1:14" x14ac:dyDescent="0.25">
      <c r="A43" s="4">
        <v>43901</v>
      </c>
      <c r="B43">
        <v>652</v>
      </c>
      <c r="C43">
        <v>4</v>
      </c>
      <c r="D43">
        <v>4</v>
      </c>
      <c r="F43">
        <f t="shared" si="9"/>
        <v>161</v>
      </c>
      <c r="G43">
        <f t="shared" si="10"/>
        <v>1</v>
      </c>
      <c r="H43">
        <f t="shared" si="11"/>
        <v>1</v>
      </c>
      <c r="I43">
        <f t="shared" si="3"/>
        <v>644</v>
      </c>
      <c r="J43">
        <f t="shared" si="4"/>
        <v>0.33197759686918699</v>
      </c>
      <c r="K43">
        <f t="shared" si="5"/>
        <v>2.0618556701030928E-3</v>
      </c>
      <c r="L43">
        <f t="shared" si="6"/>
        <v>2.0618556701030928E-3</v>
      </c>
      <c r="M43">
        <f t="shared" si="8"/>
        <v>80.504567240777845</v>
      </c>
      <c r="N43" s="47">
        <f t="shared" si="7"/>
        <v>6.1349693251533744E-3</v>
      </c>
    </row>
    <row r="44" spans="1:14" x14ac:dyDescent="0.25">
      <c r="A44" s="4">
        <v>43902</v>
      </c>
      <c r="B44">
        <v>652</v>
      </c>
      <c r="C44">
        <v>4</v>
      </c>
      <c r="D44">
        <v>4</v>
      </c>
      <c r="F44">
        <f t="shared" si="9"/>
        <v>0</v>
      </c>
      <c r="G44">
        <f t="shared" si="10"/>
        <v>0</v>
      </c>
      <c r="H44">
        <f t="shared" si="11"/>
        <v>0</v>
      </c>
      <c r="I44">
        <f t="shared" si="3"/>
        <v>644</v>
      </c>
      <c r="J44">
        <f t="shared" si="4"/>
        <v>0</v>
      </c>
      <c r="K44">
        <f t="shared" si="5"/>
        <v>0</v>
      </c>
      <c r="L44">
        <f t="shared" si="6"/>
        <v>0</v>
      </c>
      <c r="M44" s="19">
        <v>0</v>
      </c>
      <c r="N44" s="47">
        <f t="shared" si="7"/>
        <v>6.1349693251533744E-3</v>
      </c>
    </row>
    <row r="45" spans="1:14" x14ac:dyDescent="0.25">
      <c r="A45" s="4">
        <v>43903</v>
      </c>
      <c r="B45">
        <v>1139</v>
      </c>
      <c r="C45">
        <v>11</v>
      </c>
      <c r="D45">
        <v>4</v>
      </c>
      <c r="E45" s="21" t="s">
        <v>160</v>
      </c>
      <c r="F45">
        <f t="shared" si="9"/>
        <v>487</v>
      </c>
      <c r="G45">
        <f t="shared" si="10"/>
        <v>7</v>
      </c>
      <c r="H45">
        <f t="shared" si="11"/>
        <v>0</v>
      </c>
      <c r="I45">
        <f t="shared" si="3"/>
        <v>1124</v>
      </c>
      <c r="J45">
        <f t="shared" si="4"/>
        <v>0.75626815393964486</v>
      </c>
      <c r="K45">
        <f t="shared" si="5"/>
        <v>1.0869565217391304E-2</v>
      </c>
      <c r="L45">
        <f t="shared" si="6"/>
        <v>0</v>
      </c>
      <c r="M45">
        <f t="shared" si="8"/>
        <v>69.576670162447328</v>
      </c>
      <c r="N45" s="47">
        <f t="shared" si="7"/>
        <v>9.6575943810359964E-3</v>
      </c>
    </row>
    <row r="46" spans="1:14" x14ac:dyDescent="0.25">
      <c r="A46" s="4">
        <v>43904</v>
      </c>
      <c r="B46">
        <v>1359</v>
      </c>
      <c r="C46">
        <v>13</v>
      </c>
      <c r="D46">
        <v>4</v>
      </c>
      <c r="E46" s="21" t="s">
        <v>161</v>
      </c>
      <c r="F46">
        <f t="shared" si="9"/>
        <v>220</v>
      </c>
      <c r="G46">
        <f t="shared" si="10"/>
        <v>2</v>
      </c>
      <c r="H46">
        <f t="shared" si="11"/>
        <v>0</v>
      </c>
      <c r="I46">
        <f t="shared" si="3"/>
        <v>1342</v>
      </c>
      <c r="J46">
        <f t="shared" si="4"/>
        <v>0.19575529993441357</v>
      </c>
      <c r="K46">
        <f t="shared" si="5"/>
        <v>1.7793594306049821E-3</v>
      </c>
      <c r="L46">
        <f t="shared" si="6"/>
        <v>0</v>
      </c>
      <c r="M46">
        <f t="shared" si="8"/>
        <v>110.01447856314043</v>
      </c>
      <c r="N46" s="47">
        <f t="shared" si="7"/>
        <v>9.5658572479764541E-3</v>
      </c>
    </row>
    <row r="47" spans="1:14" x14ac:dyDescent="0.25">
      <c r="A47" s="4">
        <v>43905</v>
      </c>
      <c r="B47">
        <v>2200</v>
      </c>
      <c r="C47">
        <v>14</v>
      </c>
      <c r="D47">
        <v>4</v>
      </c>
      <c r="F47">
        <f t="shared" si="9"/>
        <v>841</v>
      </c>
      <c r="G47">
        <f t="shared" si="10"/>
        <v>1</v>
      </c>
      <c r="H47">
        <f t="shared" si="11"/>
        <v>0</v>
      </c>
      <c r="I47">
        <f t="shared" si="3"/>
        <v>2182</v>
      </c>
      <c r="J47">
        <f t="shared" si="4"/>
        <v>0.62677502201222057</v>
      </c>
      <c r="K47">
        <f t="shared" si="5"/>
        <v>7.4515648286140089E-4</v>
      </c>
      <c r="L47">
        <f t="shared" si="6"/>
        <v>0</v>
      </c>
      <c r="M47">
        <f t="shared" si="8"/>
        <v>841.13207954040001</v>
      </c>
      <c r="N47" s="47">
        <f t="shared" si="7"/>
        <v>6.3636363636363638E-3</v>
      </c>
    </row>
    <row r="48" spans="1:14" x14ac:dyDescent="0.25">
      <c r="A48" s="4">
        <v>43906</v>
      </c>
      <c r="B48">
        <v>2200</v>
      </c>
      <c r="C48">
        <v>14</v>
      </c>
      <c r="D48">
        <v>4</v>
      </c>
      <c r="E48" s="21" t="s">
        <v>162</v>
      </c>
      <c r="F48">
        <f t="shared" si="9"/>
        <v>0</v>
      </c>
      <c r="G48">
        <f t="shared" si="10"/>
        <v>0</v>
      </c>
      <c r="H48">
        <f t="shared" si="11"/>
        <v>0</v>
      </c>
      <c r="I48">
        <f t="shared" si="3"/>
        <v>2182</v>
      </c>
      <c r="J48">
        <f t="shared" si="4"/>
        <v>0</v>
      </c>
      <c r="K48">
        <f t="shared" si="5"/>
        <v>0</v>
      </c>
      <c r="L48">
        <f t="shared" si="6"/>
        <v>0</v>
      </c>
      <c r="M48" s="19">
        <v>0</v>
      </c>
      <c r="N48" s="47">
        <f t="shared" si="7"/>
        <v>6.3636363636363638E-3</v>
      </c>
    </row>
    <row r="49" spans="1:14" x14ac:dyDescent="0.25">
      <c r="A49" s="4">
        <v>43907</v>
      </c>
      <c r="B49">
        <v>2700</v>
      </c>
      <c r="C49">
        <v>27</v>
      </c>
      <c r="D49">
        <v>4</v>
      </c>
      <c r="F49">
        <f t="shared" si="9"/>
        <v>500</v>
      </c>
      <c r="G49">
        <f t="shared" si="10"/>
        <v>13</v>
      </c>
      <c r="H49">
        <f t="shared" si="11"/>
        <v>0</v>
      </c>
      <c r="I49">
        <f t="shared" si="3"/>
        <v>2669</v>
      </c>
      <c r="J49">
        <f t="shared" si="4"/>
        <v>0.22920583502891315</v>
      </c>
      <c r="K49">
        <f t="shared" si="5"/>
        <v>5.9578368469294226E-3</v>
      </c>
      <c r="L49">
        <f t="shared" si="6"/>
        <v>0</v>
      </c>
      <c r="M49">
        <f t="shared" si="8"/>
        <v>38.471317848699115</v>
      </c>
      <c r="N49" s="47">
        <f t="shared" si="7"/>
        <v>0.01</v>
      </c>
    </row>
    <row r="50" spans="1:14" x14ac:dyDescent="0.25">
      <c r="A50" s="4">
        <v>43908</v>
      </c>
      <c r="B50">
        <v>3028</v>
      </c>
      <c r="C50">
        <v>28</v>
      </c>
      <c r="D50">
        <v>15</v>
      </c>
      <c r="F50">
        <f t="shared" si="9"/>
        <v>328</v>
      </c>
      <c r="G50">
        <f t="shared" si="10"/>
        <v>1</v>
      </c>
      <c r="H50">
        <f t="shared" si="11"/>
        <v>11</v>
      </c>
      <c r="I50">
        <f t="shared" si="3"/>
        <v>2985</v>
      </c>
      <c r="J50">
        <f t="shared" si="4"/>
        <v>0.1229308200671146</v>
      </c>
      <c r="K50">
        <f t="shared" si="5"/>
        <v>3.7467216185837392E-4</v>
      </c>
      <c r="L50">
        <f t="shared" si="6"/>
        <v>4.121393780442113E-3</v>
      </c>
      <c r="M50">
        <f t="shared" si="8"/>
        <v>27.341863229927405</v>
      </c>
      <c r="N50" s="47">
        <f t="shared" si="7"/>
        <v>9.247027741083224E-3</v>
      </c>
    </row>
    <row r="51" spans="1:14" x14ac:dyDescent="0.25">
      <c r="A51" s="4">
        <v>43909</v>
      </c>
      <c r="B51">
        <v>4075</v>
      </c>
      <c r="C51">
        <v>41</v>
      </c>
      <c r="D51">
        <v>15</v>
      </c>
      <c r="F51">
        <f t="shared" si="9"/>
        <v>1047</v>
      </c>
      <c r="G51">
        <f t="shared" si="10"/>
        <v>13</v>
      </c>
      <c r="H51">
        <f t="shared" si="11"/>
        <v>0</v>
      </c>
      <c r="I51">
        <f t="shared" si="3"/>
        <v>4019</v>
      </c>
      <c r="J51">
        <f t="shared" si="4"/>
        <v>0.35087653031592908</v>
      </c>
      <c r="K51">
        <f t="shared" si="5"/>
        <v>4.3551088777219428E-3</v>
      </c>
      <c r="L51">
        <f t="shared" si="6"/>
        <v>0</v>
      </c>
      <c r="M51">
        <f t="shared" si="8"/>
        <v>80.56664946100372</v>
      </c>
      <c r="N51" s="47">
        <f t="shared" si="7"/>
        <v>1.0061349693251533E-2</v>
      </c>
    </row>
    <row r="52" spans="1:14" x14ac:dyDescent="0.25">
      <c r="A52" s="4">
        <v>43910</v>
      </c>
      <c r="B52">
        <v>5294</v>
      </c>
      <c r="C52">
        <v>54</v>
      </c>
      <c r="D52">
        <v>15</v>
      </c>
      <c r="E52" s="21" t="s">
        <v>163</v>
      </c>
      <c r="F52">
        <f t="shared" si="9"/>
        <v>1219</v>
      </c>
      <c r="G52">
        <f t="shared" si="10"/>
        <v>13</v>
      </c>
      <c r="H52">
        <f t="shared" si="11"/>
        <v>0</v>
      </c>
      <c r="I52">
        <f t="shared" si="3"/>
        <v>5225</v>
      </c>
      <c r="J52">
        <f t="shared" si="4"/>
        <v>0.30345216035665379</v>
      </c>
      <c r="K52">
        <f t="shared" si="5"/>
        <v>3.2346354814630504E-3</v>
      </c>
      <c r="L52">
        <f t="shared" si="6"/>
        <v>0</v>
      </c>
      <c r="M52">
        <f t="shared" si="8"/>
        <v>93.813402497953206</v>
      </c>
      <c r="N52" s="47">
        <f t="shared" si="7"/>
        <v>1.0200226671703816E-2</v>
      </c>
    </row>
    <row r="53" spans="1:14" x14ac:dyDescent="0.25">
      <c r="A53" s="4">
        <v>43911</v>
      </c>
      <c r="B53">
        <v>6575</v>
      </c>
      <c r="C53">
        <v>75</v>
      </c>
      <c r="D53">
        <v>15</v>
      </c>
      <c r="F53">
        <f t="shared" si="9"/>
        <v>1281</v>
      </c>
      <c r="G53">
        <f t="shared" si="10"/>
        <v>21</v>
      </c>
      <c r="H53">
        <f t="shared" si="11"/>
        <v>0</v>
      </c>
      <c r="I53">
        <f t="shared" si="3"/>
        <v>6485</v>
      </c>
      <c r="J53">
        <f t="shared" si="4"/>
        <v>0.24531752392930875</v>
      </c>
      <c r="K53">
        <f t="shared" si="5"/>
        <v>4.0191387559808615E-3</v>
      </c>
      <c r="L53">
        <f t="shared" si="6"/>
        <v>0</v>
      </c>
      <c r="M53">
        <f t="shared" si="8"/>
        <v>61.037336310982766</v>
      </c>
      <c r="N53" s="47">
        <f t="shared" si="7"/>
        <v>1.1406844106463879E-2</v>
      </c>
    </row>
    <row r="54" spans="1:14" x14ac:dyDescent="0.25">
      <c r="A54" s="4">
        <v>43912</v>
      </c>
      <c r="B54">
        <v>7474</v>
      </c>
      <c r="C54">
        <v>98</v>
      </c>
      <c r="D54">
        <v>131</v>
      </c>
      <c r="F54">
        <f t="shared" si="9"/>
        <v>899</v>
      </c>
      <c r="G54">
        <f t="shared" si="10"/>
        <v>23</v>
      </c>
      <c r="H54">
        <f t="shared" si="11"/>
        <v>116</v>
      </c>
      <c r="I54">
        <f t="shared" si="3"/>
        <v>7245</v>
      </c>
      <c r="J54">
        <f t="shared" si="4"/>
        <v>0.13873299895930735</v>
      </c>
      <c r="K54">
        <f t="shared" si="5"/>
        <v>3.5466461063993833E-3</v>
      </c>
      <c r="L54">
        <f t="shared" si="6"/>
        <v>1.7887432536622977E-2</v>
      </c>
      <c r="M54">
        <f t="shared" si="8"/>
        <v>6.4725431528856703</v>
      </c>
      <c r="N54" s="47">
        <f t="shared" si="7"/>
        <v>1.3112122023013113E-2</v>
      </c>
    </row>
    <row r="55" spans="1:14" x14ac:dyDescent="0.25">
      <c r="A55" s="4">
        <v>43913</v>
      </c>
      <c r="B55">
        <v>8795</v>
      </c>
      <c r="C55">
        <v>120</v>
      </c>
      <c r="D55">
        <v>131</v>
      </c>
      <c r="F55">
        <f t="shared" si="9"/>
        <v>1321</v>
      </c>
      <c r="G55">
        <f t="shared" si="10"/>
        <v>22</v>
      </c>
      <c r="H55">
        <f t="shared" si="11"/>
        <v>0</v>
      </c>
      <c r="I55">
        <f t="shared" si="3"/>
        <v>8544</v>
      </c>
      <c r="J55">
        <f t="shared" si="4"/>
        <v>0.18249023899856734</v>
      </c>
      <c r="K55">
        <f t="shared" si="5"/>
        <v>3.0365769496204279E-3</v>
      </c>
      <c r="L55">
        <f t="shared" si="6"/>
        <v>0</v>
      </c>
      <c r="M55">
        <f t="shared" si="8"/>
        <v>60.097353706573649</v>
      </c>
      <c r="N55" s="47">
        <f t="shared" si="7"/>
        <v>1.3644115974985787E-2</v>
      </c>
    </row>
    <row r="56" spans="1:14" x14ac:dyDescent="0.25">
      <c r="A56" s="4">
        <v>43914</v>
      </c>
      <c r="B56">
        <v>9877</v>
      </c>
      <c r="C56">
        <v>122</v>
      </c>
      <c r="D56">
        <v>131</v>
      </c>
      <c r="F56">
        <f t="shared" si="9"/>
        <v>1082</v>
      </c>
      <c r="G56">
        <f t="shared" si="10"/>
        <v>2</v>
      </c>
      <c r="H56">
        <f t="shared" si="11"/>
        <v>0</v>
      </c>
      <c r="I56">
        <f t="shared" si="3"/>
        <v>9624</v>
      </c>
      <c r="J56">
        <f t="shared" si="4"/>
        <v>0.12676740034706332</v>
      </c>
      <c r="K56">
        <f t="shared" si="5"/>
        <v>2.3408239700374532E-4</v>
      </c>
      <c r="L56">
        <f t="shared" si="6"/>
        <v>0</v>
      </c>
      <c r="M56">
        <f t="shared" si="8"/>
        <v>541.55033428265449</v>
      </c>
      <c r="N56" s="47">
        <f t="shared" si="7"/>
        <v>1.2351928723296548E-2</v>
      </c>
    </row>
    <row r="57" spans="1:14" x14ac:dyDescent="0.25">
      <c r="A57" s="4">
        <v>43915</v>
      </c>
      <c r="B57">
        <v>10897</v>
      </c>
      <c r="C57">
        <v>153</v>
      </c>
      <c r="D57">
        <v>131</v>
      </c>
      <c r="F57">
        <f t="shared" si="9"/>
        <v>1020</v>
      </c>
      <c r="G57">
        <f t="shared" si="10"/>
        <v>31</v>
      </c>
      <c r="H57">
        <f t="shared" si="11"/>
        <v>0</v>
      </c>
      <c r="I57">
        <f t="shared" si="3"/>
        <v>10613</v>
      </c>
      <c r="J57">
        <f t="shared" si="4"/>
        <v>0.10610612995628878</v>
      </c>
      <c r="K57">
        <f t="shared" si="5"/>
        <v>3.2211138819617621E-3</v>
      </c>
      <c r="L57">
        <f t="shared" si="6"/>
        <v>0</v>
      </c>
      <c r="M57">
        <f t="shared" si="8"/>
        <v>32.940819183849136</v>
      </c>
      <c r="N57" s="47">
        <f t="shared" si="7"/>
        <v>1.4040561622464899E-2</v>
      </c>
    </row>
    <row r="58" spans="1:14" x14ac:dyDescent="0.25">
      <c r="A58" s="4">
        <v>43916</v>
      </c>
      <c r="B58">
        <v>11811</v>
      </c>
      <c r="C58">
        <v>191</v>
      </c>
      <c r="D58">
        <v>131</v>
      </c>
      <c r="F58">
        <f t="shared" si="9"/>
        <v>914</v>
      </c>
      <c r="G58">
        <f t="shared" si="10"/>
        <v>38</v>
      </c>
      <c r="H58">
        <f t="shared" si="11"/>
        <v>0</v>
      </c>
      <c r="I58">
        <f t="shared" si="3"/>
        <v>11489</v>
      </c>
      <c r="J58">
        <f t="shared" si="4"/>
        <v>8.6229366301881105E-2</v>
      </c>
      <c r="K58">
        <f t="shared" si="5"/>
        <v>3.5805144633939507E-3</v>
      </c>
      <c r="L58">
        <f t="shared" si="6"/>
        <v>0</v>
      </c>
      <c r="M58">
        <f t="shared" si="8"/>
        <v>24.082954330575372</v>
      </c>
      <c r="N58" s="47">
        <f t="shared" si="7"/>
        <v>1.6171365676064687E-2</v>
      </c>
    </row>
    <row r="59" spans="1:14" x14ac:dyDescent="0.25">
      <c r="A59" s="4">
        <v>43917</v>
      </c>
      <c r="B59">
        <v>12928</v>
      </c>
      <c r="C59">
        <v>231</v>
      </c>
      <c r="D59">
        <v>1530</v>
      </c>
      <c r="F59">
        <f t="shared" si="9"/>
        <v>1117</v>
      </c>
      <c r="G59">
        <f t="shared" si="10"/>
        <v>40</v>
      </c>
      <c r="H59">
        <f t="shared" si="11"/>
        <v>1399</v>
      </c>
      <c r="I59">
        <f t="shared" si="3"/>
        <v>11167</v>
      </c>
      <c r="J59">
        <f t="shared" si="4"/>
        <v>9.7356293662203511E-2</v>
      </c>
      <c r="K59">
        <f t="shared" si="5"/>
        <v>3.4815910871268171E-3</v>
      </c>
      <c r="L59">
        <f t="shared" si="6"/>
        <v>0.12176864827226043</v>
      </c>
      <c r="M59">
        <f t="shared" si="8"/>
        <v>0.77729427233151915</v>
      </c>
      <c r="N59" s="47">
        <f t="shared" si="7"/>
        <v>1.7868193069306929E-2</v>
      </c>
    </row>
    <row r="60" spans="1:14" x14ac:dyDescent="0.25">
      <c r="A60" s="4">
        <v>43918</v>
      </c>
      <c r="B60">
        <v>14076</v>
      </c>
      <c r="C60">
        <v>264</v>
      </c>
      <c r="D60">
        <v>1530</v>
      </c>
      <c r="F60">
        <f t="shared" si="9"/>
        <v>1148</v>
      </c>
      <c r="G60">
        <f t="shared" si="10"/>
        <v>33</v>
      </c>
      <c r="H60">
        <f t="shared" si="11"/>
        <v>0</v>
      </c>
      <c r="I60">
        <f t="shared" si="3"/>
        <v>12282</v>
      </c>
      <c r="J60">
        <f t="shared" si="4"/>
        <v>0.10295669485306665</v>
      </c>
      <c r="K60">
        <f t="shared" si="5"/>
        <v>2.9551356675920123E-3</v>
      </c>
      <c r="L60">
        <f t="shared" si="6"/>
        <v>0</v>
      </c>
      <c r="M60">
        <f t="shared" si="8"/>
        <v>34.839921558308944</v>
      </c>
      <c r="N60" s="47">
        <f t="shared" si="7"/>
        <v>1.8755328218243821E-2</v>
      </c>
    </row>
    <row r="61" spans="1:14" x14ac:dyDescent="0.25">
      <c r="A61" s="4">
        <v>43919</v>
      </c>
      <c r="B61">
        <v>14829</v>
      </c>
      <c r="C61">
        <v>300</v>
      </c>
      <c r="D61">
        <v>1595</v>
      </c>
      <c r="F61">
        <f t="shared" si="9"/>
        <v>753</v>
      </c>
      <c r="G61">
        <f t="shared" si="10"/>
        <v>36</v>
      </c>
      <c r="H61">
        <f t="shared" si="11"/>
        <v>65</v>
      </c>
      <c r="I61">
        <f t="shared" si="3"/>
        <v>12934</v>
      </c>
      <c r="J61">
        <f t="shared" si="4"/>
        <v>6.1409109671089736E-2</v>
      </c>
      <c r="K61">
        <f t="shared" si="5"/>
        <v>2.9311187103077674E-3</v>
      </c>
      <c r="L61">
        <f t="shared" si="6"/>
        <v>5.2922976713890247E-3</v>
      </c>
      <c r="M61">
        <f t="shared" si="8"/>
        <v>7.4675909403992478</v>
      </c>
      <c r="N61" s="47">
        <f t="shared" si="7"/>
        <v>2.0230629172567266E-2</v>
      </c>
    </row>
    <row r="62" spans="1:14" x14ac:dyDescent="0.25">
      <c r="A62" s="4">
        <v>43920</v>
      </c>
      <c r="B62">
        <v>15922</v>
      </c>
      <c r="C62">
        <v>359</v>
      </c>
      <c r="D62">
        <v>1823</v>
      </c>
      <c r="F62">
        <f t="shared" si="9"/>
        <v>1093</v>
      </c>
      <c r="G62">
        <f t="shared" si="10"/>
        <v>59</v>
      </c>
      <c r="H62">
        <f t="shared" si="11"/>
        <v>228</v>
      </c>
      <c r="I62">
        <f t="shared" si="3"/>
        <v>13740</v>
      </c>
      <c r="J62">
        <f t="shared" si="4"/>
        <v>8.4650995987179706E-2</v>
      </c>
      <c r="K62">
        <f t="shared" si="5"/>
        <v>4.5616205350239676E-3</v>
      </c>
      <c r="L62">
        <f t="shared" si="6"/>
        <v>1.7627957321787537E-2</v>
      </c>
      <c r="M62">
        <f t="shared" si="8"/>
        <v>3.814898892328161</v>
      </c>
      <c r="N62" s="47">
        <f t="shared" si="7"/>
        <v>2.2547418665996733E-2</v>
      </c>
    </row>
    <row r="63" spans="1:14" x14ac:dyDescent="0.25">
      <c r="A63" s="22">
        <v>43921</v>
      </c>
      <c r="B63" s="6">
        <v>16605</v>
      </c>
      <c r="C63" s="6">
        <v>433</v>
      </c>
      <c r="D63" s="23">
        <f>D62+H63</f>
        <v>2395</v>
      </c>
      <c r="E63" s="23"/>
      <c r="F63" s="6">
        <f t="shared" ref="F63:F64" si="12">B63-B62</f>
        <v>683</v>
      </c>
      <c r="G63" s="6">
        <f t="shared" ref="G63:G64" si="13">C63-C62</f>
        <v>74</v>
      </c>
      <c r="H63" s="23">
        <f>1144/2</f>
        <v>572</v>
      </c>
      <c r="I63" s="6">
        <f t="shared" ref="I63:I64" si="14">B63-C63-D63</f>
        <v>13777</v>
      </c>
      <c r="J63">
        <f t="shared" si="4"/>
        <v>4.9800497689310469E-2</v>
      </c>
      <c r="K63" s="6">
        <f t="shared" si="5"/>
        <v>5.3857350800582239E-3</v>
      </c>
      <c r="L63" s="6">
        <f t="shared" si="6"/>
        <v>4.1630276564774381E-2</v>
      </c>
      <c r="M63" s="6">
        <f t="shared" si="8"/>
        <v>1.0592242078190801</v>
      </c>
      <c r="N63" s="47">
        <f t="shared" si="7"/>
        <v>2.6076482987052094E-2</v>
      </c>
    </row>
    <row r="64" spans="1:14" x14ac:dyDescent="0.25">
      <c r="A64" s="22">
        <v>43922</v>
      </c>
      <c r="B64" s="6">
        <v>17768</v>
      </c>
      <c r="C64" s="6">
        <v>488</v>
      </c>
      <c r="D64" s="6">
        <v>2967</v>
      </c>
      <c r="E64" s="6"/>
      <c r="F64" s="6">
        <f t="shared" si="12"/>
        <v>1163</v>
      </c>
      <c r="G64" s="6">
        <f t="shared" si="13"/>
        <v>55</v>
      </c>
      <c r="H64" s="23">
        <f>1144/2</f>
        <v>572</v>
      </c>
      <c r="I64" s="6">
        <f t="shared" si="14"/>
        <v>14313</v>
      </c>
      <c r="J64">
        <f t="shared" si="4"/>
        <v>8.4578330096434909E-2</v>
      </c>
      <c r="K64" s="6">
        <f t="shared" si="5"/>
        <v>3.9921608477897948E-3</v>
      </c>
      <c r="L64" s="6">
        <f t="shared" si="6"/>
        <v>4.1518472817013867E-2</v>
      </c>
      <c r="M64" s="6">
        <f t="shared" si="8"/>
        <v>1.8584300697585066</v>
      </c>
      <c r="N64" s="47">
        <f t="shared" si="7"/>
        <v>2.7465105808194508E-2</v>
      </c>
    </row>
    <row r="65" spans="1:14" x14ac:dyDescent="0.25">
      <c r="A65" s="20">
        <v>43923</v>
      </c>
      <c r="B65" s="21">
        <v>18827</v>
      </c>
      <c r="C65" s="21">
        <v>536</v>
      </c>
      <c r="D65" s="21">
        <v>4013</v>
      </c>
      <c r="E65" s="21"/>
      <c r="F65" s="21">
        <f t="shared" ref="F65" si="15">B65-B64</f>
        <v>1059</v>
      </c>
      <c r="G65" s="21">
        <f t="shared" ref="G65" si="16">C65-C64</f>
        <v>48</v>
      </c>
      <c r="H65" s="21">
        <f t="shared" ref="H65" si="17">D65-D64</f>
        <v>1046</v>
      </c>
      <c r="I65" s="21">
        <f t="shared" ref="I65" si="18">B65-C65-D65</f>
        <v>14278</v>
      </c>
      <c r="J65" s="21">
        <f t="shared" si="4"/>
        <v>7.4140893395104893E-2</v>
      </c>
      <c r="K65" s="21">
        <f t="shared" si="5"/>
        <v>3.3535946342485852E-3</v>
      </c>
      <c r="L65" s="21">
        <f t="shared" si="6"/>
        <v>7.3080416404667087E-2</v>
      </c>
      <c r="M65" s="21">
        <f t="shared" si="8"/>
        <v>0.96999872684107524</v>
      </c>
      <c r="N65" s="48">
        <f t="shared" si="7"/>
        <v>2.8469750889679714E-2</v>
      </c>
    </row>
    <row r="66" spans="1:14" x14ac:dyDescent="0.25">
      <c r="A66" s="4">
        <v>43924</v>
      </c>
      <c r="B66">
        <v>19606</v>
      </c>
      <c r="C66">
        <v>591</v>
      </c>
      <c r="D66">
        <v>4846</v>
      </c>
      <c r="F66">
        <f t="shared" ref="F66:F67" si="19">B66-B65</f>
        <v>779</v>
      </c>
      <c r="G66">
        <f t="shared" ref="G66:G67" si="20">C66-C65</f>
        <v>55</v>
      </c>
      <c r="H66">
        <f t="shared" ref="H66:H67" si="21">D66-D65</f>
        <v>833</v>
      </c>
      <c r="I66">
        <f t="shared" ref="I66:I67" si="22">B66-C66-D66</f>
        <v>14169</v>
      </c>
      <c r="J66">
        <f t="shared" si="4"/>
        <v>5.4678407845645247E-2</v>
      </c>
      <c r="K66">
        <f t="shared" si="5"/>
        <v>3.852080123266564E-3</v>
      </c>
      <c r="L66">
        <f t="shared" si="6"/>
        <v>5.8341504412382686E-2</v>
      </c>
      <c r="M66">
        <f t="shared" ref="M66:M67" si="23">J66/(K66+L66)</f>
        <v>0.87916476038302116</v>
      </c>
      <c r="N66" s="47">
        <f t="shared" si="7"/>
        <v>3.0143833520350913E-2</v>
      </c>
    </row>
    <row r="67" spans="1:14" x14ac:dyDescent="0.25">
      <c r="A67" s="4">
        <v>43925</v>
      </c>
      <c r="B67">
        <v>20505</v>
      </c>
      <c r="C67">
        <v>666</v>
      </c>
      <c r="D67">
        <v>6415</v>
      </c>
      <c r="F67">
        <f t="shared" si="19"/>
        <v>899</v>
      </c>
      <c r="G67">
        <f t="shared" si="20"/>
        <v>75</v>
      </c>
      <c r="H67">
        <f t="shared" si="21"/>
        <v>1569</v>
      </c>
      <c r="I67">
        <f t="shared" si="22"/>
        <v>13424</v>
      </c>
      <c r="J67">
        <f t="shared" si="4"/>
        <v>6.359243418192248E-2</v>
      </c>
      <c r="K67">
        <f t="shared" si="5"/>
        <v>5.2932458183358039E-3</v>
      </c>
      <c r="L67">
        <f t="shared" si="6"/>
        <v>0.110734702519585</v>
      </c>
      <c r="M67">
        <f t="shared" si="23"/>
        <v>0.54807858876135018</v>
      </c>
      <c r="N67" s="47">
        <f t="shared" si="7"/>
        <v>3.2479882955376738E-2</v>
      </c>
    </row>
    <row r="68" spans="1:14" x14ac:dyDescent="0.25">
      <c r="A68" s="4">
        <v>43926</v>
      </c>
      <c r="B68">
        <v>21100</v>
      </c>
      <c r="C68">
        <v>715</v>
      </c>
      <c r="D68" s="19">
        <f>D67+H68</f>
        <v>7235.5</v>
      </c>
      <c r="E68" s="19"/>
      <c r="F68">
        <f t="shared" ref="F68" si="24">B68-B67</f>
        <v>595</v>
      </c>
      <c r="G68">
        <f t="shared" ref="G68" si="25">C68-C67</f>
        <v>49</v>
      </c>
      <c r="H68" s="19">
        <f>1641/2</f>
        <v>820.5</v>
      </c>
      <c r="I68">
        <f t="shared" ref="I68" si="26">B68-C68-D68</f>
        <v>13149.5</v>
      </c>
      <c r="J68">
        <f t="shared" si="4"/>
        <v>4.4428862795470495E-2</v>
      </c>
      <c r="K68">
        <f t="shared" si="5"/>
        <v>3.6501787842669847E-3</v>
      </c>
      <c r="L68">
        <f t="shared" si="6"/>
        <v>6.1121871275327769E-2</v>
      </c>
      <c r="M68">
        <f t="shared" ref="M68" si="27">J68/(K68+L68)</f>
        <v>0.68592645677561348</v>
      </c>
      <c r="N68" s="47">
        <f t="shared" si="7"/>
        <v>3.3886255924170619E-2</v>
      </c>
    </row>
    <row r="69" spans="1:14" x14ac:dyDescent="0.25">
      <c r="A69" s="4">
        <v>43927</v>
      </c>
      <c r="B69">
        <v>21657</v>
      </c>
      <c r="C69">
        <v>765</v>
      </c>
      <c r="D69">
        <v>8056</v>
      </c>
      <c r="F69">
        <f t="shared" ref="F69" si="28">B69-B68</f>
        <v>557</v>
      </c>
      <c r="G69">
        <f t="shared" ref="G69" si="29">C69-C68</f>
        <v>50</v>
      </c>
      <c r="H69" s="19">
        <f>1641/2</f>
        <v>820.5</v>
      </c>
      <c r="I69">
        <f t="shared" ref="I69" si="30">B69-C69-D69</f>
        <v>12836</v>
      </c>
      <c r="J69">
        <f t="shared" si="4"/>
        <v>4.2462548907086305E-2</v>
      </c>
      <c r="K69">
        <f t="shared" si="5"/>
        <v>3.8024259477546676E-3</v>
      </c>
      <c r="L69">
        <f t="shared" si="6"/>
        <v>6.2397809802654094E-2</v>
      </c>
      <c r="M69">
        <f t="shared" ref="M69" si="31">J69/(K69+L69)</f>
        <v>0.6414259469887782</v>
      </c>
      <c r="N69" s="47">
        <f t="shared" si="7"/>
        <v>3.532345200166228E-2</v>
      </c>
    </row>
    <row r="70" spans="1:14" x14ac:dyDescent="0.25">
      <c r="A70" s="4">
        <v>43928</v>
      </c>
      <c r="B70">
        <v>22253</v>
      </c>
      <c r="C70">
        <v>821</v>
      </c>
      <c r="D70">
        <v>8704</v>
      </c>
      <c r="F70">
        <f t="shared" ref="F70" si="32">B70-B69</f>
        <v>596</v>
      </c>
      <c r="G70">
        <f>C70-C69</f>
        <v>56</v>
      </c>
      <c r="H70">
        <f>D70-D69</f>
        <v>648</v>
      </c>
      <c r="I70">
        <f t="shared" ref="I70" si="33">B70-C70-D70</f>
        <v>12728</v>
      </c>
      <c r="J70">
        <f t="shared" si="4"/>
        <v>4.6548391192664067E-2</v>
      </c>
      <c r="K70">
        <f t="shared" ref="K70" si="34">G70/I69</f>
        <v>4.3627298223745713E-3</v>
      </c>
      <c r="L70">
        <f t="shared" ref="L70" si="35">H70/I69</f>
        <v>5.0483016516048612E-2</v>
      </c>
      <c r="M70">
        <f t="shared" ref="M70" si="36">J70/(K70+L70)</f>
        <v>0.84871470077988065</v>
      </c>
      <c r="N70" s="47">
        <f t="shared" si="7"/>
        <v>3.6893901945805059E-2</v>
      </c>
    </row>
    <row r="71" spans="1:14" x14ac:dyDescent="0.25">
      <c r="A71" s="4">
        <v>43929</v>
      </c>
      <c r="B71">
        <v>23280</v>
      </c>
      <c r="C71">
        <v>895</v>
      </c>
      <c r="D71">
        <v>9800</v>
      </c>
      <c r="F71">
        <f t="shared" ref="F71" si="37">B71-B70</f>
        <v>1027</v>
      </c>
      <c r="G71">
        <f t="shared" ref="G71" si="38">C71-C70</f>
        <v>74</v>
      </c>
      <c r="H71">
        <f t="shared" ref="H71" si="39">D71-D70</f>
        <v>1096</v>
      </c>
      <c r="I71">
        <f t="shared" ref="I71" si="40">B71-C71-D71</f>
        <v>12585</v>
      </c>
      <c r="J71">
        <f t="shared" si="4"/>
        <v>8.0896249026543077E-2</v>
      </c>
      <c r="K71">
        <f t="shared" ref="K71" si="41">G71/I70</f>
        <v>5.8139534883720929E-3</v>
      </c>
      <c r="L71">
        <f t="shared" ref="L71" si="42">H71/I70</f>
        <v>8.6109365179132619E-2</v>
      </c>
      <c r="M71">
        <f t="shared" ref="M71" si="43">J71/(K71+L71)</f>
        <v>0.88004056205969261</v>
      </c>
      <c r="N71" s="47">
        <f t="shared" si="7"/>
        <v>3.8445017182130586E-2</v>
      </c>
    </row>
    <row r="72" spans="1:14" x14ac:dyDescent="0.25">
      <c r="A72" s="4">
        <v>43930</v>
      </c>
      <c r="B72">
        <v>24051</v>
      </c>
      <c r="C72">
        <v>948</v>
      </c>
      <c r="D72">
        <v>10600</v>
      </c>
      <c r="F72">
        <f t="shared" ref="F72" si="44">B72-B71</f>
        <v>771</v>
      </c>
      <c r="G72">
        <f t="shared" ref="G72" si="45">C72-C71</f>
        <v>53</v>
      </c>
      <c r="H72">
        <f t="shared" ref="H72" si="46">D72-D71</f>
        <v>800</v>
      </c>
      <c r="I72">
        <f t="shared" ref="I72" si="47">B72-C72-D72</f>
        <v>12503</v>
      </c>
      <c r="J72">
        <f t="shared" si="4"/>
        <v>6.1428645252241468E-2</v>
      </c>
      <c r="K72">
        <f t="shared" ref="K72" si="48">G72/I71</f>
        <v>4.2113627334127929E-3</v>
      </c>
      <c r="L72">
        <f t="shared" ref="L72" si="49">H72/I71</f>
        <v>6.3567739372268575E-2</v>
      </c>
      <c r="M72">
        <f t="shared" ref="M72" si="50">J72/(K72+L72)</f>
        <v>0.90630656565001033</v>
      </c>
      <c r="N72" s="47">
        <f t="shared" si="7"/>
        <v>3.941624048896096E-2</v>
      </c>
    </row>
    <row r="73" spans="1:14" x14ac:dyDescent="0.25">
      <c r="A73" s="4">
        <v>43931</v>
      </c>
      <c r="B73">
        <v>24551</v>
      </c>
      <c r="C73">
        <v>1002</v>
      </c>
      <c r="D73">
        <v>11100</v>
      </c>
      <c r="F73">
        <f t="shared" ref="F73" si="51">B73-B72</f>
        <v>500</v>
      </c>
      <c r="G73">
        <f t="shared" ref="G73" si="52">C73-C72</f>
        <v>54</v>
      </c>
      <c r="H73">
        <f t="shared" ref="H73" si="53">D73-D72</f>
        <v>500</v>
      </c>
      <c r="I73">
        <f t="shared" ref="I73" si="54">B73-C73-D73</f>
        <v>12449</v>
      </c>
      <c r="J73">
        <f t="shared" ref="J73" si="55">F73/I72*$B$2/($B$2-B72)</f>
        <v>4.0101844427705251E-2</v>
      </c>
      <c r="K73">
        <f t="shared" ref="K73" si="56">G73/I72</f>
        <v>4.3189634487722948E-3</v>
      </c>
      <c r="L73">
        <f t="shared" ref="L73" si="57">H73/I72</f>
        <v>3.9990402303447171E-2</v>
      </c>
      <c r="M73">
        <f t="shared" ref="M73" si="58">J73/(K73+L73)</f>
        <v>0.9050421676527054</v>
      </c>
      <c r="N73" s="47">
        <f t="shared" si="7"/>
        <v>4.0813001507066925E-2</v>
      </c>
    </row>
    <row r="74" spans="1:14" x14ac:dyDescent="0.25">
      <c r="A74" s="4">
        <v>43932</v>
      </c>
      <c r="B74">
        <v>25107</v>
      </c>
      <c r="C74">
        <v>1036</v>
      </c>
      <c r="D74">
        <v>12100</v>
      </c>
      <c r="F74">
        <f t="shared" ref="F74" si="59">B74-B73</f>
        <v>556</v>
      </c>
      <c r="G74">
        <f t="shared" ref="G74" si="60">C74-C73</f>
        <v>34</v>
      </c>
      <c r="H74">
        <f t="shared" ref="H74" si="61">D74-D73</f>
        <v>1000</v>
      </c>
      <c r="I74">
        <f t="shared" ref="I74" si="62">B74-C74-D74</f>
        <v>11971</v>
      </c>
      <c r="J74">
        <f t="shared" ref="J74" si="63">F74/I73*$B$2/($B$2-B73)</f>
        <v>4.4789277854553916E-2</v>
      </c>
      <c r="K74">
        <f t="shared" ref="K74" si="64">G74/I73</f>
        <v>2.7311430636998957E-3</v>
      </c>
      <c r="L74">
        <f t="shared" ref="L74" si="65">H74/I73</f>
        <v>8.0327737167643992E-2</v>
      </c>
      <c r="M74">
        <f t="shared" ref="M74" si="66">J74/(K74+L74)</f>
        <v>0.53924731142296101</v>
      </c>
      <c r="N74" s="47">
        <f t="shared" si="7"/>
        <v>4.1263392679332454E-2</v>
      </c>
    </row>
    <row r="75" spans="1:14" x14ac:dyDescent="0.25">
      <c r="A75" s="4">
        <v>43933</v>
      </c>
      <c r="B75">
        <v>25415</v>
      </c>
      <c r="C75">
        <v>1106</v>
      </c>
      <c r="D75">
        <v>12700</v>
      </c>
      <c r="F75">
        <f t="shared" ref="F75" si="67">B75-B74</f>
        <v>308</v>
      </c>
      <c r="G75">
        <f t="shared" ref="G75" si="68">C75-C74</f>
        <v>70</v>
      </c>
      <c r="H75">
        <f t="shared" ref="H75" si="69">D75-D74</f>
        <v>600</v>
      </c>
      <c r="I75">
        <f t="shared" ref="I75" si="70">B75-C75-D75</f>
        <v>11609</v>
      </c>
      <c r="J75">
        <f t="shared" ref="J75" si="71">F75/I74*$B$2/($B$2-B74)</f>
        <v>2.5803701070665618E-2</v>
      </c>
      <c r="K75">
        <f t="shared" ref="K75" si="72">G75/I74</f>
        <v>5.8474647063737365E-3</v>
      </c>
      <c r="L75">
        <f t="shared" ref="L75" si="73">H75/I74</f>
        <v>5.012112605463203E-2</v>
      </c>
      <c r="M75">
        <f t="shared" ref="M75" si="74">J75/(K75+L75)</f>
        <v>0.46103896345811657</v>
      </c>
      <c r="N75" s="47">
        <f t="shared" si="7"/>
        <v>4.3517607711981113E-2</v>
      </c>
    </row>
    <row r="76" spans="1:14" x14ac:dyDescent="0.25">
      <c r="A76" s="4">
        <v>43934</v>
      </c>
      <c r="B76">
        <v>25688</v>
      </c>
      <c r="C76">
        <v>1138</v>
      </c>
      <c r="D76">
        <v>13700</v>
      </c>
      <c r="F76">
        <f t="shared" ref="F76" si="75">B76-B75</f>
        <v>273</v>
      </c>
      <c r="G76">
        <f t="shared" ref="G76" si="76">C76-C75</f>
        <v>32</v>
      </c>
      <c r="H76">
        <f t="shared" ref="H76" si="77">D76-D75</f>
        <v>1000</v>
      </c>
      <c r="I76">
        <f t="shared" ref="I76" si="78">B76-C76-D76</f>
        <v>10850</v>
      </c>
      <c r="J76">
        <f t="shared" ref="J76" si="79">F76/I75*$B$2/($B$2-B75)</f>
        <v>2.358549813171798E-2</v>
      </c>
      <c r="K76">
        <f t="shared" ref="K76" si="80">G76/I75</f>
        <v>2.7564820397967095E-3</v>
      </c>
      <c r="L76">
        <f t="shared" ref="L76" si="81">H76/I75</f>
        <v>8.6140063743647174E-2</v>
      </c>
      <c r="M76">
        <f t="shared" ref="M76" si="82">J76/(K76+L76)</f>
        <v>0.26531399981697096</v>
      </c>
      <c r="N76" s="47">
        <f t="shared" si="7"/>
        <v>4.4300840859545311E-2</v>
      </c>
    </row>
    <row r="77" spans="1:14" x14ac:dyDescent="0.25">
      <c r="A77" s="4">
        <v>43935</v>
      </c>
      <c r="B77">
        <v>25936</v>
      </c>
      <c r="C77">
        <v>1174</v>
      </c>
      <c r="D77" s="19">
        <f>D76+H77</f>
        <v>14550</v>
      </c>
      <c r="F77">
        <f t="shared" ref="F77" si="83">B77-B76</f>
        <v>248</v>
      </c>
      <c r="G77">
        <f t="shared" ref="G77" si="84">C77-C76</f>
        <v>36</v>
      </c>
      <c r="H77" s="19">
        <f>1700/2</f>
        <v>850</v>
      </c>
      <c r="I77">
        <f t="shared" ref="I77" si="85">B77-C77-D77</f>
        <v>10212</v>
      </c>
      <c r="J77">
        <f t="shared" ref="J77" si="86">F77/I76*$B$2/($B$2-B76)</f>
        <v>2.2925187680027617E-2</v>
      </c>
      <c r="K77">
        <f t="shared" ref="K77" si="87">G77/I76</f>
        <v>3.3179723502304147E-3</v>
      </c>
      <c r="L77">
        <f t="shared" ref="L77" si="88">H77/I76</f>
        <v>7.8341013824884786E-2</v>
      </c>
      <c r="M77">
        <f t="shared" ref="M77" si="89">J77/(K77+L77)</f>
        <v>0.28074298682652332</v>
      </c>
      <c r="N77" s="47">
        <f t="shared" si="7"/>
        <v>4.52652683528686E-2</v>
      </c>
    </row>
    <row r="78" spans="1:14" x14ac:dyDescent="0.25">
      <c r="A78" s="4">
        <v>43936</v>
      </c>
      <c r="B78">
        <v>26336</v>
      </c>
      <c r="C78">
        <v>1239</v>
      </c>
      <c r="D78">
        <v>15400</v>
      </c>
      <c r="F78">
        <f t="shared" ref="F78" si="90">B78-B77</f>
        <v>400</v>
      </c>
      <c r="G78">
        <f t="shared" ref="G78" si="91">C78-C77</f>
        <v>65</v>
      </c>
      <c r="H78" s="19">
        <f>1700/2</f>
        <v>850</v>
      </c>
      <c r="I78">
        <f t="shared" ref="I78" si="92">B78-C78-D78</f>
        <v>9697</v>
      </c>
      <c r="J78">
        <f t="shared" ref="J78" si="93">F78/I77*$B$2/($B$2-B77)</f>
        <v>3.9287339910038382E-2</v>
      </c>
      <c r="K78">
        <f t="shared" ref="K78" si="94">G78/I77</f>
        <v>6.3650607128867996E-3</v>
      </c>
      <c r="L78">
        <f t="shared" ref="L78" si="95">H78/I77</f>
        <v>8.3235409322365839E-2</v>
      </c>
      <c r="M78">
        <f t="shared" ref="M78" si="96">J78/(K78+L78)</f>
        <v>0.43847247558613334</v>
      </c>
      <c r="N78" s="47">
        <f t="shared" si="7"/>
        <v>4.7045868772782502E-2</v>
      </c>
    </row>
    <row r="79" spans="1:14" x14ac:dyDescent="0.25">
      <c r="A79" s="4">
        <v>43937</v>
      </c>
      <c r="B79">
        <v>26732</v>
      </c>
      <c r="C79">
        <v>1281</v>
      </c>
      <c r="D79">
        <v>15900</v>
      </c>
      <c r="F79">
        <f t="shared" ref="F79" si="97">B79-B78</f>
        <v>396</v>
      </c>
      <c r="G79">
        <f t="shared" ref="G79:H79" si="98">C79-C78</f>
        <v>42</v>
      </c>
      <c r="H79">
        <f t="shared" si="98"/>
        <v>500</v>
      </c>
      <c r="I79">
        <f t="shared" ref="I79" si="99">B79-C79-D79</f>
        <v>9551</v>
      </c>
      <c r="J79">
        <f t="shared" ref="J79" si="100">F79/I78*$B$2/($B$2-B78)</f>
        <v>4.0962019739486259E-2</v>
      </c>
      <c r="K79">
        <f t="shared" ref="K79" si="101">G79/I78</f>
        <v>4.3312364648860477E-3</v>
      </c>
      <c r="L79">
        <f t="shared" ref="L79" si="102">H79/I78</f>
        <v>5.1562338867691036E-2</v>
      </c>
      <c r="M79">
        <f t="shared" ref="M79" si="103">J79/(K79+L79)</f>
        <v>0.73285739006235839</v>
      </c>
      <c r="N79" s="47">
        <f t="shared" si="7"/>
        <v>4.7920095765374829E-2</v>
      </c>
    </row>
    <row r="80" spans="1:14" x14ac:dyDescent="0.25">
      <c r="A80" s="4">
        <v>43938</v>
      </c>
      <c r="B80">
        <v>27078</v>
      </c>
      <c r="C80">
        <v>1327</v>
      </c>
      <c r="D80">
        <v>16400</v>
      </c>
      <c r="F80">
        <f t="shared" ref="F80" si="104">B80-B79</f>
        <v>346</v>
      </c>
      <c r="G80">
        <f t="shared" ref="G80" si="105">C80-C79</f>
        <v>46</v>
      </c>
      <c r="H80">
        <f t="shared" ref="H80" si="106">D80-D79</f>
        <v>500</v>
      </c>
      <c r="I80">
        <f t="shared" ref="I80" si="107">B80-C80-D80</f>
        <v>9351</v>
      </c>
      <c r="J80">
        <f t="shared" ref="J80" si="108">F80/I79*$B$2/($B$2-B79)</f>
        <v>3.6338814800322826E-2</v>
      </c>
      <c r="K80">
        <f t="shared" ref="K80" si="109">G80/I79</f>
        <v>4.8162496073709555E-3</v>
      </c>
      <c r="L80">
        <f t="shared" ref="L80" si="110">H80/I79</f>
        <v>5.2350539210553867E-2</v>
      </c>
      <c r="M80">
        <f t="shared" ref="M80" si="111">J80/(K80+L80)</f>
        <v>0.63566304058220391</v>
      </c>
      <c r="N80" s="47">
        <f t="shared" si="7"/>
        <v>4.9006573602186278E-2</v>
      </c>
    </row>
    <row r="81" spans="1:14" x14ac:dyDescent="0.25">
      <c r="A81" s="4">
        <v>43939</v>
      </c>
      <c r="B81">
        <v>27404</v>
      </c>
      <c r="C81">
        <v>1368</v>
      </c>
      <c r="D81">
        <v>17100</v>
      </c>
      <c r="F81">
        <f t="shared" ref="F81" si="112">B81-B80</f>
        <v>326</v>
      </c>
      <c r="G81">
        <f t="shared" ref="G81" si="113">C81-C80</f>
        <v>41</v>
      </c>
      <c r="H81">
        <f t="shared" ref="H81" si="114">D81-D80</f>
        <v>700</v>
      </c>
      <c r="I81">
        <f t="shared" ref="I81" si="115">B81-C81-D81</f>
        <v>8936</v>
      </c>
      <c r="J81">
        <f t="shared" ref="J81" si="116">F81/I80*$B$2/($B$2-B80)</f>
        <v>3.4971999585384758E-2</v>
      </c>
      <c r="K81">
        <f t="shared" ref="K81" si="117">G81/I80</f>
        <v>4.3845578013046735E-3</v>
      </c>
      <c r="L81">
        <f t="shared" ref="L81" si="118">H81/I80</f>
        <v>7.4858303924713931E-2</v>
      </c>
      <c r="M81">
        <f t="shared" ref="M81" si="119">J81/(K81+L81)</f>
        <v>0.44132681258155587</v>
      </c>
      <c r="N81" s="47">
        <f t="shared" si="7"/>
        <v>4.9919719748941757E-2</v>
      </c>
    </row>
    <row r="82" spans="1:14" x14ac:dyDescent="0.25">
      <c r="A82" s="4">
        <v>43940</v>
      </c>
      <c r="B82">
        <v>27740</v>
      </c>
      <c r="C82">
        <v>1393</v>
      </c>
      <c r="D82">
        <v>17800</v>
      </c>
      <c r="F82">
        <f t="shared" ref="F82" si="120">B82-B81</f>
        <v>336</v>
      </c>
      <c r="G82">
        <f t="shared" ref="G82" si="121">C82-C81</f>
        <v>25</v>
      </c>
      <c r="H82">
        <f t="shared" ref="H82" si="122">D82-D81</f>
        <v>700</v>
      </c>
      <c r="I82">
        <f t="shared" ref="I82" si="123">B82-C82-D82</f>
        <v>8547</v>
      </c>
      <c r="J82">
        <f t="shared" ref="J82" si="124">F82/I81*$B$2/($B$2-B81)</f>
        <v>3.7720153318939853E-2</v>
      </c>
      <c r="K82">
        <f t="shared" ref="K82" si="125">G82/I81</f>
        <v>2.7976723366159354E-3</v>
      </c>
      <c r="L82">
        <f t="shared" ref="L82" si="126">H82/I81</f>
        <v>7.8334825425246196E-2</v>
      </c>
      <c r="M82">
        <f t="shared" ref="M82" si="127">J82/(K82+L82)</f>
        <v>0.46492040008006419</v>
      </c>
      <c r="N82" s="47">
        <f t="shared" si="7"/>
        <v>5.0216294160057677E-2</v>
      </c>
    </row>
    <row r="83" spans="1:14" x14ac:dyDescent="0.25">
      <c r="A83" s="4">
        <v>43941</v>
      </c>
      <c r="B83">
        <v>27944</v>
      </c>
      <c r="C83">
        <v>1429</v>
      </c>
      <c r="D83">
        <v>18600</v>
      </c>
      <c r="F83">
        <f t="shared" ref="F83:F84" si="128">B83-B82</f>
        <v>204</v>
      </c>
      <c r="G83">
        <f t="shared" ref="G83:G84" si="129">C83-C82</f>
        <v>36</v>
      </c>
      <c r="H83">
        <f t="shared" ref="H83:H84" si="130">D83-D82</f>
        <v>800</v>
      </c>
      <c r="I83">
        <f t="shared" ref="I83:I84" si="131">B83-C83-D83</f>
        <v>7915</v>
      </c>
      <c r="J83">
        <f t="shared" ref="J83:J84" si="132">F83/I82*$B$2/($B$2-B82)</f>
        <v>2.3944772220684651E-2</v>
      </c>
      <c r="K83">
        <f t="shared" ref="K83:K84" si="133">G83/I82</f>
        <v>4.212004212004212E-3</v>
      </c>
      <c r="L83">
        <f t="shared" ref="L83:L84" si="134">H83/I82</f>
        <v>9.3600093600093595E-2</v>
      </c>
      <c r="M83">
        <f t="shared" ref="M83:M84" si="135">J83/(K83+L83)</f>
        <v>0.24480378967726282</v>
      </c>
      <c r="N83" s="47">
        <f t="shared" ref="N83:N87" si="136">C83/B83</f>
        <v>5.1137990266246776E-2</v>
      </c>
    </row>
    <row r="84" spans="1:14" x14ac:dyDescent="0.25">
      <c r="A84" s="4">
        <v>43942</v>
      </c>
      <c r="B84">
        <v>28063</v>
      </c>
      <c r="C84">
        <v>1478</v>
      </c>
      <c r="D84">
        <v>19400</v>
      </c>
      <c r="F84">
        <f t="shared" si="128"/>
        <v>119</v>
      </c>
      <c r="G84">
        <f t="shared" si="129"/>
        <v>49</v>
      </c>
      <c r="H84">
        <f t="shared" si="130"/>
        <v>800</v>
      </c>
      <c r="I84">
        <f t="shared" si="131"/>
        <v>7185</v>
      </c>
      <c r="J84">
        <f t="shared" si="132"/>
        <v>1.508344550968989E-2</v>
      </c>
      <c r="K84">
        <f t="shared" si="133"/>
        <v>6.1907770056854076E-3</v>
      </c>
      <c r="L84">
        <f t="shared" si="134"/>
        <v>0.10107391029690461</v>
      </c>
      <c r="M84">
        <f t="shared" si="135"/>
        <v>0.14061892957502412</v>
      </c>
      <c r="N84" s="47">
        <f t="shared" si="136"/>
        <v>5.2667213056337529E-2</v>
      </c>
    </row>
    <row r="85" spans="1:14" x14ac:dyDescent="0.25">
      <c r="A85" s="4">
        <v>43943</v>
      </c>
      <c r="B85">
        <v>28268</v>
      </c>
      <c r="C85">
        <v>1509</v>
      </c>
      <c r="D85">
        <v>19900</v>
      </c>
      <c r="F85">
        <f t="shared" ref="F85" si="137">B85-B84</f>
        <v>205</v>
      </c>
      <c r="G85">
        <f t="shared" ref="G85" si="138">C85-C84</f>
        <v>31</v>
      </c>
      <c r="H85">
        <f t="shared" ref="H85:H87" si="139">D85-D84</f>
        <v>500</v>
      </c>
      <c r="I85">
        <f t="shared" ref="I85" si="140">B85-C85-D85</f>
        <v>6859</v>
      </c>
      <c r="J85">
        <f t="shared" ref="J85" si="141">F85/I84*$B$2/($B$2-B84)</f>
        <v>2.8624479345297781E-2</v>
      </c>
      <c r="K85">
        <f t="shared" ref="K85" si="142">G85/I84</f>
        <v>4.3145441892832289E-3</v>
      </c>
      <c r="L85">
        <f t="shared" ref="L85" si="143">H85/I84</f>
        <v>6.9589422407794019E-2</v>
      </c>
      <c r="M85">
        <f t="shared" ref="M85" si="144">J85/(K85+L85)</f>
        <v>0.387319932384114</v>
      </c>
      <c r="N85" s="47">
        <f t="shared" si="136"/>
        <v>5.3381915947360976E-2</v>
      </c>
    </row>
    <row r="86" spans="1:14" x14ac:dyDescent="0.25">
      <c r="A86" s="4">
        <v>43944</v>
      </c>
      <c r="B86">
        <v>28496</v>
      </c>
      <c r="C86">
        <v>1549</v>
      </c>
      <c r="D86">
        <v>20600</v>
      </c>
      <c r="F86">
        <f t="shared" ref="F86" si="145">B86-B85</f>
        <v>228</v>
      </c>
      <c r="G86">
        <f t="shared" ref="G86" si="146">C86-C85</f>
        <v>40</v>
      </c>
      <c r="H86">
        <f t="shared" si="139"/>
        <v>700</v>
      </c>
      <c r="I86">
        <f t="shared" ref="I86" si="147">B86-C86-D86</f>
        <v>6347</v>
      </c>
      <c r="J86">
        <f t="shared" ref="J86" si="148">F86/I85*$B$2/($B$2-B85)</f>
        <v>3.3349925811991699E-2</v>
      </c>
      <c r="K86">
        <f t="shared" ref="K86" si="149">G86/I85</f>
        <v>5.8317538999854207E-3</v>
      </c>
      <c r="L86">
        <f t="shared" ref="L86" si="150">H86/I85</f>
        <v>0.10205569324974487</v>
      </c>
      <c r="M86">
        <f t="shared" ref="M86" si="151">J86/(K86+L86)</f>
        <v>0.30911775830331223</v>
      </c>
      <c r="N86" s="47">
        <f t="shared" si="136"/>
        <v>5.4358506457046603E-2</v>
      </c>
    </row>
    <row r="87" spans="1:14" x14ac:dyDescent="0.25">
      <c r="A87" s="4">
        <v>43945</v>
      </c>
      <c r="B87">
        <v>28677</v>
      </c>
      <c r="C87">
        <v>1589</v>
      </c>
      <c r="D87">
        <v>21000</v>
      </c>
      <c r="F87">
        <f t="shared" ref="F87" si="152">B87-B86</f>
        <v>181</v>
      </c>
      <c r="G87">
        <f t="shared" ref="G87" si="153">C87-C86</f>
        <v>40</v>
      </c>
      <c r="H87">
        <f t="shared" si="139"/>
        <v>400</v>
      </c>
      <c r="I87">
        <f t="shared" ref="I87" si="154">B87-C87-D87</f>
        <v>6088</v>
      </c>
      <c r="J87">
        <f t="shared" ref="J87" si="155">F87/I86*$B$2/($B$2-B86)</f>
        <v>2.8611615716867281E-2</v>
      </c>
      <c r="K87">
        <f t="shared" ref="K87" si="156">G87/I86</f>
        <v>6.3021900110288324E-3</v>
      </c>
      <c r="L87">
        <f t="shared" ref="L87" si="157">H87/I86</f>
        <v>6.3021900110288326E-2</v>
      </c>
      <c r="M87">
        <f t="shared" ref="M87" si="158">J87/(K87+L87)</f>
        <v>0.41272255671581054</v>
      </c>
      <c r="N87" s="47">
        <f t="shared" si="136"/>
        <v>5.5410259092652646E-2</v>
      </c>
    </row>
    <row r="88" spans="1:14" x14ac:dyDescent="0.25">
      <c r="A88" s="4">
        <v>43946</v>
      </c>
      <c r="B88">
        <v>28894</v>
      </c>
      <c r="C88">
        <v>1599</v>
      </c>
      <c r="D88">
        <v>21300</v>
      </c>
      <c r="F88">
        <f t="shared" ref="F88" si="159">B88-B87</f>
        <v>217</v>
      </c>
      <c r="G88">
        <f t="shared" ref="G88" si="160">C88-C87</f>
        <v>10</v>
      </c>
      <c r="H88">
        <f t="shared" ref="H88" si="161">D88-D87</f>
        <v>300</v>
      </c>
      <c r="I88">
        <f t="shared" ref="I88" si="162">B88-C88-D88</f>
        <v>5995</v>
      </c>
      <c r="J88">
        <f t="shared" ref="J88" si="163">F88/I87*$B$2/($B$2-B87)</f>
        <v>3.5762387919410339E-2</v>
      </c>
      <c r="K88">
        <f t="shared" ref="K88" si="164">G88/I87</f>
        <v>1.6425755584756898E-3</v>
      </c>
      <c r="L88">
        <f t="shared" ref="L88" si="165">H88/I87</f>
        <v>4.9277266754270695E-2</v>
      </c>
      <c r="M88">
        <f t="shared" ref="M88" si="166">J88/(K88+L88)</f>
        <v>0.70232715372054888</v>
      </c>
      <c r="N88" s="47">
        <f t="shared" ref="N88" si="167">C88/B88</f>
        <v>5.5340209039939088E-2</v>
      </c>
    </row>
    <row r="89" spans="1:14" x14ac:dyDescent="0.25">
      <c r="A89" s="4">
        <v>43947</v>
      </c>
      <c r="B89">
        <v>29061</v>
      </c>
      <c r="C89">
        <v>1610</v>
      </c>
      <c r="D89">
        <v>21800</v>
      </c>
      <c r="F89">
        <f t="shared" ref="F89" si="168">B89-B88</f>
        <v>167</v>
      </c>
      <c r="G89">
        <f t="shared" ref="G89" si="169">C89-C88</f>
        <v>11</v>
      </c>
      <c r="H89">
        <f t="shared" ref="H89" si="170">D89-D88</f>
        <v>500</v>
      </c>
      <c r="I89">
        <f t="shared" ref="I89" si="171">B89-C89-D89</f>
        <v>5651</v>
      </c>
      <c r="J89">
        <f t="shared" ref="J89" si="172">F89/I88*$B$2/($B$2-B88)</f>
        <v>2.7949859486794557E-2</v>
      </c>
      <c r="K89">
        <f t="shared" ref="K89" si="173">G89/I88</f>
        <v>1.834862385321101E-3</v>
      </c>
      <c r="L89">
        <f t="shared" ref="L89" si="174">H89/I88</f>
        <v>8.3402835696413671E-2</v>
      </c>
      <c r="M89">
        <f t="shared" ref="M89" si="175">J89/(K89+L89)</f>
        <v>0.32790490728636668</v>
      </c>
      <c r="N89" s="47">
        <f t="shared" ref="N89" si="176">C89/B89</f>
        <v>5.5400708853790302E-2</v>
      </c>
    </row>
    <row r="90" spans="1:14" x14ac:dyDescent="0.25">
      <c r="A90" s="4">
        <v>43948</v>
      </c>
      <c r="B90">
        <v>29164</v>
      </c>
      <c r="C90">
        <v>1665</v>
      </c>
      <c r="D90">
        <v>22200</v>
      </c>
      <c r="E90" s="42" t="s">
        <v>189</v>
      </c>
      <c r="F90">
        <f t="shared" ref="F90" si="177">B90-B89</f>
        <v>103</v>
      </c>
      <c r="G90">
        <f t="shared" ref="G90" si="178">C90-C89</f>
        <v>55</v>
      </c>
      <c r="H90">
        <f t="shared" ref="H90" si="179">D90-D89</f>
        <v>400</v>
      </c>
      <c r="I90">
        <f t="shared" ref="I90" si="180">B90-C90-D90</f>
        <v>5299</v>
      </c>
      <c r="J90">
        <f t="shared" ref="J90" si="181">F90/I89*$B$2/($B$2-B89)</f>
        <v>1.8288271939949068E-2</v>
      </c>
      <c r="K90">
        <f t="shared" ref="K90" si="182">G90/I89</f>
        <v>9.7327906565209694E-3</v>
      </c>
      <c r="L90">
        <f t="shared" ref="L90" si="183">H90/I89</f>
        <v>7.0783932047425238E-2</v>
      </c>
      <c r="M90">
        <f t="shared" ref="M90" si="184">J90/(K90+L90)</f>
        <v>0.22713631809374107</v>
      </c>
      <c r="N90" s="47">
        <f t="shared" ref="N90" si="185">C90/B90</f>
        <v>5.7090934028254013E-2</v>
      </c>
    </row>
    <row r="91" spans="1:14" x14ac:dyDescent="0.25">
      <c r="A91" s="4">
        <v>43949</v>
      </c>
      <c r="B91">
        <v>29264</v>
      </c>
      <c r="C91">
        <v>1699</v>
      </c>
      <c r="D91">
        <v>22600</v>
      </c>
      <c r="F91">
        <f t="shared" ref="F91" si="186">B91-B90</f>
        <v>100</v>
      </c>
      <c r="G91">
        <f t="shared" ref="G91" si="187">C91-C90</f>
        <v>34</v>
      </c>
      <c r="H91">
        <f t="shared" ref="H91" si="188">D91-D90</f>
        <v>400</v>
      </c>
      <c r="I91">
        <f t="shared" ref="I91" si="189">B91-C91-D91</f>
        <v>4965</v>
      </c>
      <c r="J91">
        <f t="shared" ref="J91" si="190">F91/I90*$B$2/($B$2-B90)</f>
        <v>1.8935292579527585E-2</v>
      </c>
      <c r="K91">
        <f t="shared" ref="K91" si="191">G91/I90</f>
        <v>6.4163049632006038E-3</v>
      </c>
      <c r="L91">
        <f t="shared" ref="L91" si="192">H91/I90</f>
        <v>7.5485940743536512E-2</v>
      </c>
      <c r="M91">
        <f t="shared" ref="M91" si="193">J91/(K91+L91)</f>
        <v>0.23119381423713523</v>
      </c>
      <c r="N91" s="47">
        <f t="shared" ref="N91" si="194">C91/B91</f>
        <v>5.8057681793329687E-2</v>
      </c>
    </row>
    <row r="92" spans="1:14" x14ac:dyDescent="0.25">
      <c r="A92" s="4">
        <v>43950</v>
      </c>
      <c r="B92">
        <v>29407</v>
      </c>
      <c r="C92">
        <v>1716</v>
      </c>
      <c r="D92" s="19">
        <f>D91+H92</f>
        <v>23000</v>
      </c>
      <c r="F92">
        <f t="shared" ref="F92" si="195">B92-B91</f>
        <v>143</v>
      </c>
      <c r="G92">
        <f t="shared" ref="G92" si="196">C92-C91</f>
        <v>17</v>
      </c>
      <c r="H92" s="19">
        <f>800/2</f>
        <v>400</v>
      </c>
      <c r="I92">
        <f t="shared" ref="I92" si="197">B92-C92-D92</f>
        <v>4691</v>
      </c>
      <c r="J92">
        <f t="shared" ref="J92" si="198">F92/I91*$B$2/($B$2-B91)</f>
        <v>2.8899329002955228E-2</v>
      </c>
      <c r="K92">
        <f t="shared" ref="K92" si="199">G92/I91</f>
        <v>3.4239677744209466E-3</v>
      </c>
      <c r="L92">
        <f t="shared" ref="L92" si="200">H92/I91</f>
        <v>8.0563947633434038E-2</v>
      </c>
      <c r="M92">
        <f t="shared" ref="M92" si="201">J92/(K92+L92)</f>
        <v>0.34408913309274031</v>
      </c>
      <c r="N92" s="47">
        <f t="shared" ref="N92" si="202">C92/B92</f>
        <v>5.8353453259428027E-2</v>
      </c>
    </row>
    <row r="93" spans="1:14" x14ac:dyDescent="0.25">
      <c r="A93" s="4">
        <v>43951</v>
      </c>
      <c r="B93">
        <v>29586</v>
      </c>
      <c r="C93">
        <v>1737</v>
      </c>
      <c r="D93">
        <v>23400</v>
      </c>
      <c r="F93">
        <f t="shared" ref="F93" si="203">B93-B92</f>
        <v>179</v>
      </c>
      <c r="G93">
        <f t="shared" ref="G93" si="204">C93-C92</f>
        <v>21</v>
      </c>
      <c r="H93" s="19">
        <f>800/2</f>
        <v>400</v>
      </c>
      <c r="I93">
        <f t="shared" ref="I93" si="205">B93-C93-D93</f>
        <v>4449</v>
      </c>
      <c r="J93">
        <f t="shared" ref="J93" si="206">F93/I92*$B$2/($B$2-B92)</f>
        <v>3.8288272561108616E-2</v>
      </c>
      <c r="K93">
        <f t="shared" ref="K93" si="207">G93/I92</f>
        <v>4.4766574291195908E-3</v>
      </c>
      <c r="L93">
        <f t="shared" ref="L93" si="208">H93/I92</f>
        <v>8.5269665316563631E-2</v>
      </c>
      <c r="M93">
        <f t="shared" ref="M93" si="209">J93/(K93+L93)</f>
        <v>0.42662775910726963</v>
      </c>
      <c r="N93" s="47">
        <f t="shared" ref="N93" si="210">C93/B93</f>
        <v>5.8710200770634761E-2</v>
      </c>
    </row>
    <row r="94" spans="1:14" x14ac:dyDescent="0.25">
      <c r="A94" s="4">
        <v>43952</v>
      </c>
      <c r="B94">
        <v>29705</v>
      </c>
      <c r="C94">
        <v>1754</v>
      </c>
      <c r="D94">
        <v>23900</v>
      </c>
      <c r="F94">
        <f t="shared" ref="F94" si="211">B94-B93</f>
        <v>119</v>
      </c>
      <c r="G94">
        <f t="shared" ref="G94:H94" si="212">C94-C93</f>
        <v>17</v>
      </c>
      <c r="H94">
        <f t="shared" si="212"/>
        <v>500</v>
      </c>
      <c r="I94">
        <f t="shared" ref="I94" si="213">B94-C94-D94</f>
        <v>4051</v>
      </c>
      <c r="J94">
        <f t="shared" ref="J94" si="214">F94/I93*$B$2/($B$2-B93)</f>
        <v>2.6839334533533311E-2</v>
      </c>
      <c r="K94">
        <f t="shared" ref="K94" si="215">G94/I93</f>
        <v>3.8210833895257362E-3</v>
      </c>
      <c r="L94">
        <f t="shared" ref="L94" si="216">H94/I93</f>
        <v>0.11238480557428636</v>
      </c>
      <c r="M94">
        <f t="shared" ref="M94" si="217">J94/(K94+L94)</f>
        <v>0.23096363508644041</v>
      </c>
      <c r="N94" s="47">
        <f t="shared" ref="N94" si="218">C94/B94</f>
        <v>5.9047298434606967E-2</v>
      </c>
    </row>
    <row r="95" spans="1:14" x14ac:dyDescent="0.25">
      <c r="A95" s="4">
        <v>43953</v>
      </c>
      <c r="B95">
        <v>29817</v>
      </c>
      <c r="C95">
        <v>1762</v>
      </c>
      <c r="D95">
        <v>24200</v>
      </c>
      <c r="F95">
        <f t="shared" ref="F95" si="219">B95-B94</f>
        <v>112</v>
      </c>
      <c r="G95">
        <f t="shared" ref="G95" si="220">C95-C94</f>
        <v>8</v>
      </c>
      <c r="H95">
        <f t="shared" ref="H95" si="221">D95-D94</f>
        <v>300</v>
      </c>
      <c r="I95">
        <f t="shared" ref="I95" si="222">B95-C95-D95</f>
        <v>3855</v>
      </c>
      <c r="J95">
        <f t="shared" ref="J95" si="223">F95/I94*$B$2/($B$2-B94)</f>
        <v>2.7742714935765255E-2</v>
      </c>
      <c r="K95">
        <f t="shared" ref="K95" si="224">G95/I94</f>
        <v>1.9748210318439891E-3</v>
      </c>
      <c r="L95">
        <f t="shared" ref="L95" si="225">H95/I94</f>
        <v>7.4055788694149596E-2</v>
      </c>
      <c r="M95">
        <f t="shared" ref="M95" si="226">J95/(K95+L95)</f>
        <v>0.36488876040514623</v>
      </c>
      <c r="N95" s="47">
        <f t="shared" ref="N95" si="227">C95/B95</f>
        <v>5.9093805547171079E-2</v>
      </c>
    </row>
    <row r="96" spans="1:14" x14ac:dyDescent="0.25">
      <c r="A96" s="4">
        <v>43954</v>
      </c>
      <c r="B96">
        <v>29905</v>
      </c>
      <c r="C96">
        <v>1762</v>
      </c>
      <c r="D96">
        <v>24500</v>
      </c>
      <c r="F96">
        <f t="shared" ref="F96" si="228">B96-B95</f>
        <v>88</v>
      </c>
      <c r="G96">
        <f t="shared" ref="G96" si="229">C96-C95</f>
        <v>0</v>
      </c>
      <c r="H96">
        <f t="shared" ref="H96" si="230">D96-D95</f>
        <v>300</v>
      </c>
      <c r="I96">
        <f t="shared" ref="I96" si="231">B96-C96-D96</f>
        <v>3643</v>
      </c>
      <c r="J96">
        <f t="shared" ref="J96" si="232">F96/I95*$B$2/($B$2-B95)</f>
        <v>2.290641419046846E-2</v>
      </c>
      <c r="K96">
        <f t="shared" ref="K96" si="233">G96/I95</f>
        <v>0</v>
      </c>
      <c r="L96">
        <f t="shared" ref="L96" si="234">H96/I95</f>
        <v>7.7821011673151752E-2</v>
      </c>
      <c r="M96">
        <f t="shared" ref="M96" si="235">J96/(K96+L96)</f>
        <v>0.2943474223475197</v>
      </c>
      <c r="N96" s="47">
        <f t="shared" ref="N96" si="236">C96/B96</f>
        <v>5.8919913058017054E-2</v>
      </c>
    </row>
    <row r="97" spans="1:14" x14ac:dyDescent="0.25">
      <c r="A97" s="4">
        <v>43955</v>
      </c>
      <c r="B97">
        <v>29981</v>
      </c>
      <c r="C97">
        <v>1784</v>
      </c>
      <c r="D97">
        <v>25200</v>
      </c>
      <c r="F97">
        <f t="shared" ref="F97" si="237">B97-B96</f>
        <v>76</v>
      </c>
      <c r="G97">
        <f t="shared" ref="G97" si="238">C97-C96</f>
        <v>22</v>
      </c>
      <c r="H97">
        <f t="shared" ref="H97" si="239">D97-D96</f>
        <v>700</v>
      </c>
      <c r="I97">
        <f t="shared" ref="I97" si="240">B97-C97-D97</f>
        <v>2997</v>
      </c>
      <c r="J97">
        <f t="shared" ref="J97" si="241">F97/I96*$B$2/($B$2-B96)</f>
        <v>2.0934262797454944E-2</v>
      </c>
      <c r="K97">
        <f t="shared" ref="K97" si="242">G97/I96</f>
        <v>6.0389788635739775E-3</v>
      </c>
      <c r="L97">
        <f t="shared" ref="L97" si="243">H97/I96</f>
        <v>0.19214932747735383</v>
      </c>
      <c r="M97">
        <f t="shared" ref="M97" si="244">J97/(K97+L97)</f>
        <v>0.10562814317330797</v>
      </c>
      <c r="N97" s="47">
        <f t="shared" ref="N97" si="245">C97/B97</f>
        <v>5.950435275674594E-2</v>
      </c>
    </row>
    <row r="98" spans="1:14" x14ac:dyDescent="0.25">
      <c r="A98" s="4">
        <v>43956</v>
      </c>
      <c r="B98">
        <v>30009</v>
      </c>
      <c r="C98">
        <v>1795</v>
      </c>
      <c r="D98">
        <v>25400</v>
      </c>
      <c r="F98">
        <f t="shared" ref="F98" si="246">B98-B97</f>
        <v>28</v>
      </c>
      <c r="G98">
        <f t="shared" ref="G98" si="247">C98-C97</f>
        <v>11</v>
      </c>
      <c r="H98">
        <f t="shared" ref="H98" si="248">D98-D97</f>
        <v>200</v>
      </c>
      <c r="I98">
        <f t="shared" ref="I98" si="249">B98-C98-D98</f>
        <v>2814</v>
      </c>
      <c r="J98">
        <f t="shared" ref="J98" si="250">F98/I97*$B$2/($B$2-B97)</f>
        <v>9.3751530445533131E-3</v>
      </c>
      <c r="K98">
        <f t="shared" ref="K98" si="251">G98/I97</f>
        <v>3.6703370036703371E-3</v>
      </c>
      <c r="L98">
        <f t="shared" ref="L98" si="252">H98/I97</f>
        <v>6.6733400066733395E-2</v>
      </c>
      <c r="M98">
        <f t="shared" ref="M98" si="253">J98/(K98+L98)</f>
        <v>0.13316271883661746</v>
      </c>
      <c r="N98" s="47">
        <f t="shared" ref="N98" si="254">C98/B98</f>
        <v>5.9815388716718321E-2</v>
      </c>
    </row>
    <row r="99" spans="1:14" x14ac:dyDescent="0.25">
      <c r="A99" s="4">
        <v>43957</v>
      </c>
      <c r="B99">
        <v>30060</v>
      </c>
      <c r="C99">
        <v>1805</v>
      </c>
      <c r="D99">
        <v>25700</v>
      </c>
      <c r="F99">
        <f t="shared" ref="F99" si="255">B99-B98</f>
        <v>51</v>
      </c>
      <c r="G99">
        <f t="shared" ref="G99" si="256">C99-C98</f>
        <v>10</v>
      </c>
      <c r="H99">
        <f t="shared" ref="H99" si="257">D99-D98</f>
        <v>300</v>
      </c>
      <c r="I99">
        <f t="shared" ref="I99" si="258">B99-C99-D99</f>
        <v>2555</v>
      </c>
      <c r="J99">
        <f t="shared" ref="J99" si="259">F99/I98*$B$2/($B$2-B98)</f>
        <v>1.8186727961604452E-2</v>
      </c>
      <c r="K99">
        <f t="shared" ref="K99" si="260">G99/I98</f>
        <v>3.5536602700781805E-3</v>
      </c>
      <c r="L99">
        <f t="shared" ref="L99" si="261">H99/I98</f>
        <v>0.10660980810234541</v>
      </c>
      <c r="M99">
        <f t="shared" ref="M99" si="262">J99/(K99+L99)</f>
        <v>0.16508855639985462</v>
      </c>
      <c r="N99" s="47">
        <f t="shared" ref="N99" si="263">C99/B99</f>
        <v>6.0046573519627409E-2</v>
      </c>
    </row>
  </sheetData>
  <hyperlinks>
    <hyperlink ref="D2" r:id="rId1"/>
  </hyperlinks>
  <pageMargins left="0.7" right="0.7" top="0.78740157499999996" bottom="0.78740157499999996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729617-940b-463d-a580-46cc6a3ad9da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C86347EBABEC4AB4BB0E3588D7561B" ma:contentTypeVersion="11" ma:contentTypeDescription="Create a new document." ma:contentTypeScope="" ma:versionID="7194df6824aa6fd04274ae690759e032">
  <xsd:schema xmlns:xsd="http://www.w3.org/2001/XMLSchema" xmlns:xs="http://www.w3.org/2001/XMLSchema" xmlns:p="http://schemas.microsoft.com/office/2006/metadata/properties" xmlns:ns3="ca729617-940b-463d-a580-46cc6a3ad9da" xmlns:ns4="3099dd98-601e-4b79-9381-de728f13e060" targetNamespace="http://schemas.microsoft.com/office/2006/metadata/properties" ma:root="true" ma:fieldsID="216d2f682e009babb276e14a5a8b4a28" ns3:_="" ns4:_="">
    <xsd:import namespace="ca729617-940b-463d-a580-46cc6a3ad9da"/>
    <xsd:import namespace="3099dd98-601e-4b79-9381-de728f13e060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729617-940b-463d-a580-46cc6a3ad9d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67d01e6-2dc5-49dd-94bc-113b224713e6}" ma:internalName="TaxCatchAll" ma:showField="CatchAllData" ma:web="354a90c0-db86-46a8-a245-18dd3b4017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67d01e6-2dc5-49dd-94bc-113b224713e6}" ma:internalName="TaxCatchAllLabel" ma:readOnly="true" ma:showField="CatchAllDataLabel" ma:web="354a90c0-db86-46a8-a245-18dd3b4017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9dd98-601e-4b79-9381-de728f13e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f3c6f0c0-389c-4324-ac00-59fc67b57edf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75C43C-0690-4340-BBFC-DA0F63A5C86C}">
  <ds:schemaRefs>
    <ds:schemaRef ds:uri="http://schemas.microsoft.com/office/2006/metadata/properties"/>
    <ds:schemaRef ds:uri="http://www.w3.org/2000/xmlns/"/>
    <ds:schemaRef ds:uri="ca729617-940b-463d-a580-46cc6a3ad9da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D3639D-7B30-41A6-A16B-2836B1D1C7CE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ca729617-940b-463d-a580-46cc6a3ad9da"/>
    <ds:schemaRef ds:uri="3099dd98-601e-4b79-9381-de728f13e06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6241E8-6CC6-47ED-984D-A8F17CFCB8C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F8B595B-ED5A-4535-A411-D1F5DED1ED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Model</vt:lpstr>
      <vt:lpstr>Data CHN</vt:lpstr>
      <vt:lpstr>Data KOR</vt:lpstr>
      <vt:lpstr>Data ITA</vt:lpstr>
      <vt:lpstr>Data ESP</vt:lpstr>
      <vt:lpstr>Data FRA</vt:lpstr>
      <vt:lpstr>Data GER</vt:lpstr>
      <vt:lpstr>Data AUT</vt:lpstr>
      <vt:lpstr>Data CH</vt:lpstr>
      <vt:lpstr>Data UK</vt:lpstr>
      <vt:lpstr>Data SWE</vt:lpstr>
      <vt:lpstr>data CZE</vt:lpstr>
      <vt:lpstr>Data USA</vt:lpstr>
      <vt:lpstr>Case Fatality Rates</vt:lpstr>
      <vt:lpstr>Country Statistics</vt:lpstr>
      <vt:lpstr>References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Schiller Dr. Frank - Munich-MR</dc:creator>
  <cp:lastModifiedBy>Jedlička Petr</cp:lastModifiedBy>
  <dcterms:created xsi:type="dcterms:W3CDTF">2020-03-10T16:44:48Z</dcterms:created>
  <dcterms:modified xsi:type="dcterms:W3CDTF">2020-05-07T19:48:14Z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5d0447-72b7-4595-8ee5-b32b4892557e_Enabled">
    <vt:lpwstr>True</vt:lpwstr>
  </property>
  <property fmtid="{D5CDD505-2E9C-101B-9397-08002B2CF9AE}" pid="3" name="MSIP_Label_f45d0447-72b7-4595-8ee5-b32b4892557e_SiteId">
    <vt:lpwstr>582259a1-dcaa-4cca-b1cf-e60d3f045ecd</vt:lpwstr>
  </property>
  <property fmtid="{D5CDD505-2E9C-101B-9397-08002B2CF9AE}" pid="4" name="MSIP_Label_f45d0447-72b7-4595-8ee5-b32b4892557e_Owner">
    <vt:lpwstr>FSchiller@munichre.com</vt:lpwstr>
  </property>
  <property fmtid="{D5CDD505-2E9C-101B-9397-08002B2CF9AE}" pid="5" name="MSIP_Label_f45d0447-72b7-4595-8ee5-b32b4892557e_SetDate">
    <vt:lpwstr>2020-03-10T16:44:54.1081650Z</vt:lpwstr>
  </property>
  <property fmtid="{D5CDD505-2E9C-101B-9397-08002B2CF9AE}" pid="6" name="MSIP_Label_f45d0447-72b7-4595-8ee5-b32b4892557e_Name">
    <vt:lpwstr>Public unrestricted (C1)</vt:lpwstr>
  </property>
  <property fmtid="{D5CDD505-2E9C-101B-9397-08002B2CF9AE}" pid="7" name="MSIP_Label_f45d0447-72b7-4595-8ee5-b32b4892557e_Application">
    <vt:lpwstr>Microsoft Azure Information Protection</vt:lpwstr>
  </property>
  <property fmtid="{D5CDD505-2E9C-101B-9397-08002B2CF9AE}" pid="8" name="MSIP_Label_f45d0447-72b7-4595-8ee5-b32b4892557e_ActionId">
    <vt:lpwstr>9bd555c2-41f8-40c0-8f0c-1e52c2ad1aea</vt:lpwstr>
  </property>
  <property fmtid="{D5CDD505-2E9C-101B-9397-08002B2CF9AE}" pid="9" name="MSIP_Label_f45d0447-72b7-4595-8ee5-b32b4892557e_Extended_MSFT_Method">
    <vt:lpwstr>Manual</vt:lpwstr>
  </property>
  <property fmtid="{D5CDD505-2E9C-101B-9397-08002B2CF9AE}" pid="10" name="Sensitivity">
    <vt:lpwstr>Public unrestricted (C1)</vt:lpwstr>
  </property>
  <property fmtid="{D5CDD505-2E9C-101B-9397-08002B2CF9AE}" pid="11" name="ContentTypeId">
    <vt:lpwstr>0x01010082C86347EBABEC4AB4BB0E3588D7561B</vt:lpwstr>
  </property>
</Properties>
</file>